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COMPUTADORA COORDINADOR CONTABILIDAD\TRASPARENCIA CUENTA PUBLICA\2021 CUENTA PUBLICA\3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832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</workbook>
</file>

<file path=xl/calcChain.xml><?xml version="1.0" encoding="utf-8"?>
<calcChain xmlns="http://schemas.openxmlformats.org/spreadsheetml/2006/main">
  <c r="G102" i="6" l="1"/>
  <c r="G101" i="6"/>
  <c r="G100" i="6"/>
  <c r="G99" i="6"/>
  <c r="G98" i="6"/>
  <c r="G97" i="6"/>
  <c r="G96" i="6"/>
  <c r="G95" i="6"/>
  <c r="G94" i="6"/>
  <c r="C14" i="5"/>
  <c r="G37" i="5"/>
  <c r="D37" i="5"/>
  <c r="E37" i="5"/>
  <c r="F37" i="5"/>
  <c r="C37" i="5"/>
  <c r="D93" i="6" l="1"/>
  <c r="E93" i="6"/>
  <c r="F93" i="6"/>
  <c r="G93" i="6"/>
  <c r="C93" i="6"/>
  <c r="F16" i="5"/>
  <c r="E16" i="5"/>
  <c r="D16" i="5"/>
  <c r="C16" i="5" s="1"/>
  <c r="C17" i="5"/>
  <c r="B9" i="4" l="1"/>
  <c r="E70" i="1" l="1"/>
  <c r="E68" i="1" l="1"/>
  <c r="B17" i="1"/>
  <c r="P12" i="15" s="1"/>
  <c r="C13" i="11"/>
  <c r="D13" i="11" s="1"/>
  <c r="C12" i="11"/>
  <c r="D12" i="11" s="1"/>
  <c r="C11" i="11"/>
  <c r="D11" i="11" s="1"/>
  <c r="C10" i="11"/>
  <c r="D10" i="11" s="1"/>
  <c r="C9" i="11"/>
  <c r="C18" i="10"/>
  <c r="D18" i="10" s="1"/>
  <c r="C14" i="10"/>
  <c r="D14" i="10" s="1"/>
  <c r="C13" i="10"/>
  <c r="D13" i="10" s="1"/>
  <c r="C12" i="10"/>
  <c r="D12" i="10" s="1"/>
  <c r="D10" i="8"/>
  <c r="G27" i="7"/>
  <c r="G26" i="7"/>
  <c r="G25" i="7"/>
  <c r="G24" i="7"/>
  <c r="G23" i="7"/>
  <c r="G22" i="7"/>
  <c r="G21" i="7"/>
  <c r="C19" i="7"/>
  <c r="Q3" i="25" s="1"/>
  <c r="B103" i="6"/>
  <c r="C103" i="6"/>
  <c r="D103" i="6"/>
  <c r="R95" i="24" s="1"/>
  <c r="E103" i="6"/>
  <c r="S95" i="24" s="1"/>
  <c r="F103" i="6"/>
  <c r="T95" i="24" s="1"/>
  <c r="G103" i="6"/>
  <c r="G74" i="6"/>
  <c r="U67" i="24" s="1"/>
  <c r="C74" i="6"/>
  <c r="Q67" i="24" s="1"/>
  <c r="G73" i="6"/>
  <c r="C73" i="6"/>
  <c r="G72" i="6"/>
  <c r="C72" i="6"/>
  <c r="C70" i="6"/>
  <c r="C69" i="6"/>
  <c r="C68" i="6"/>
  <c r="C67" i="6"/>
  <c r="C66" i="6"/>
  <c r="C65" i="6"/>
  <c r="C64" i="6"/>
  <c r="C63" i="6"/>
  <c r="Q56" i="24" s="1"/>
  <c r="C61" i="6"/>
  <c r="C60" i="6"/>
  <c r="C59" i="6"/>
  <c r="Q52" i="24" s="1"/>
  <c r="C137" i="6"/>
  <c r="Q129" i="24" s="1"/>
  <c r="D137" i="6"/>
  <c r="E137" i="6"/>
  <c r="F137" i="6"/>
  <c r="T129" i="24" s="1"/>
  <c r="B137" i="6"/>
  <c r="P129" i="24" s="1"/>
  <c r="D62" i="6"/>
  <c r="E62" i="6"/>
  <c r="S55" i="24" s="1"/>
  <c r="F62" i="6"/>
  <c r="T55" i="24" s="1"/>
  <c r="B62" i="6"/>
  <c r="P55" i="24" s="1"/>
  <c r="B8" i="10"/>
  <c r="C6" i="23"/>
  <c r="C7" i="23" s="1"/>
  <c r="A2" i="9" s="1"/>
  <c r="B9" i="1"/>
  <c r="H25" i="23"/>
  <c r="G25" i="23"/>
  <c r="E5" i="13" s="1"/>
  <c r="F25" i="23"/>
  <c r="D5" i="13" s="1"/>
  <c r="E25" i="23"/>
  <c r="C5" i="12" s="1"/>
  <c r="D25" i="23"/>
  <c r="G30" i="9"/>
  <c r="G31" i="9"/>
  <c r="U23" i="27" s="1"/>
  <c r="G29" i="9"/>
  <c r="G28" i="9" s="1"/>
  <c r="U20" i="27" s="1"/>
  <c r="G26" i="9"/>
  <c r="G27" i="9"/>
  <c r="G25" i="9"/>
  <c r="U17" i="27" s="1"/>
  <c r="G23" i="9"/>
  <c r="G22" i="9"/>
  <c r="U14" i="27" s="1"/>
  <c r="G19" i="9"/>
  <c r="G18" i="9"/>
  <c r="U11" i="27" s="1"/>
  <c r="G17" i="9"/>
  <c r="G14" i="9"/>
  <c r="U7" i="27" s="1"/>
  <c r="G15" i="9"/>
  <c r="U8" i="27" s="1"/>
  <c r="G13" i="9"/>
  <c r="G11" i="9"/>
  <c r="U3" i="27"/>
  <c r="G73" i="8"/>
  <c r="G74" i="8"/>
  <c r="U66" i="26" s="1"/>
  <c r="G75" i="8"/>
  <c r="U67" i="26" s="1"/>
  <c r="G72" i="8"/>
  <c r="U64" i="26" s="1"/>
  <c r="G63" i="8"/>
  <c r="G64" i="8"/>
  <c r="G65" i="8"/>
  <c r="G66" i="8"/>
  <c r="U58" i="26" s="1"/>
  <c r="G67" i="8"/>
  <c r="G68" i="8"/>
  <c r="G69" i="8"/>
  <c r="U61" i="26" s="1"/>
  <c r="G70" i="8"/>
  <c r="U62" i="26" s="1"/>
  <c r="G62" i="8"/>
  <c r="G55" i="8"/>
  <c r="U47" i="26" s="1"/>
  <c r="G56" i="8"/>
  <c r="U48" i="26" s="1"/>
  <c r="G57" i="8"/>
  <c r="G58" i="8"/>
  <c r="G60" i="8"/>
  <c r="G54" i="8"/>
  <c r="U46" i="26" s="1"/>
  <c r="G46" i="8"/>
  <c r="G47" i="8"/>
  <c r="U39" i="26" s="1"/>
  <c r="G48" i="8"/>
  <c r="U40" i="26" s="1"/>
  <c r="G49" i="8"/>
  <c r="U41" i="26" s="1"/>
  <c r="G50" i="8"/>
  <c r="U42" i="26" s="1"/>
  <c r="G51" i="8"/>
  <c r="U43" i="26" s="1"/>
  <c r="G52" i="8"/>
  <c r="G45" i="8"/>
  <c r="G39" i="8"/>
  <c r="U32" i="26" s="1"/>
  <c r="G40" i="8"/>
  <c r="U33" i="26" s="1"/>
  <c r="G41" i="8"/>
  <c r="G38" i="8"/>
  <c r="U31" i="26" s="1"/>
  <c r="G11" i="8"/>
  <c r="U4" i="26" s="1"/>
  <c r="G12" i="8"/>
  <c r="U5" i="26" s="1"/>
  <c r="G13" i="8"/>
  <c r="G14" i="8"/>
  <c r="U7" i="26" s="1"/>
  <c r="G15" i="8"/>
  <c r="U8" i="26" s="1"/>
  <c r="G16" i="8"/>
  <c r="G17" i="8"/>
  <c r="U10" i="26" s="1"/>
  <c r="G18" i="8"/>
  <c r="U11" i="26" s="1"/>
  <c r="G20" i="8"/>
  <c r="G21" i="8"/>
  <c r="U14" i="26" s="1"/>
  <c r="G22" i="8"/>
  <c r="U15" i="26" s="1"/>
  <c r="G23" i="8"/>
  <c r="G24" i="8"/>
  <c r="U17" i="26" s="1"/>
  <c r="G26" i="8"/>
  <c r="U19" i="26"/>
  <c r="G28" i="8"/>
  <c r="G29" i="8"/>
  <c r="U22" i="26" s="1"/>
  <c r="G30" i="8"/>
  <c r="G31" i="8"/>
  <c r="U24" i="26" s="1"/>
  <c r="G32" i="8"/>
  <c r="G33" i="8"/>
  <c r="G34" i="8"/>
  <c r="U27" i="26" s="1"/>
  <c r="G35" i="8"/>
  <c r="U28" i="26" s="1"/>
  <c r="G36" i="8"/>
  <c r="B18" i="6"/>
  <c r="P11" i="24" s="1"/>
  <c r="B28" i="6"/>
  <c r="P21" i="24" s="1"/>
  <c r="B38" i="6"/>
  <c r="B48" i="6"/>
  <c r="B58" i="6"/>
  <c r="B71" i="6"/>
  <c r="P64" i="24" s="1"/>
  <c r="B75" i="6"/>
  <c r="P68" i="24"/>
  <c r="G137" i="6"/>
  <c r="U129" i="24" s="1"/>
  <c r="G81" i="6"/>
  <c r="G82" i="6"/>
  <c r="G64" i="6"/>
  <c r="G65" i="6"/>
  <c r="U58" i="24" s="1"/>
  <c r="G66" i="6"/>
  <c r="G67" i="6"/>
  <c r="U60" i="24" s="1"/>
  <c r="G68" i="6"/>
  <c r="G69" i="6"/>
  <c r="U62" i="24" s="1"/>
  <c r="G70" i="6"/>
  <c r="G63" i="6"/>
  <c r="G60" i="6"/>
  <c r="G61" i="6"/>
  <c r="U54" i="24" s="1"/>
  <c r="G59" i="6"/>
  <c r="U43" i="24"/>
  <c r="G18" i="6"/>
  <c r="B7" i="13"/>
  <c r="P2" i="31" s="1"/>
  <c r="G10" i="6"/>
  <c r="U3" i="24" s="1"/>
  <c r="G28" i="5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C18" i="13"/>
  <c r="Q12" i="31" s="1"/>
  <c r="D18" i="13"/>
  <c r="R12" i="31" s="1"/>
  <c r="E18" i="13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/>
  <c r="E7" i="13"/>
  <c r="F7" i="13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P2" i="30" s="1"/>
  <c r="C7" i="12"/>
  <c r="Q2" i="30" s="1"/>
  <c r="D7" i="12"/>
  <c r="R2" i="30" s="1"/>
  <c r="E7" i="12"/>
  <c r="S2" i="30" s="1"/>
  <c r="F7" i="12"/>
  <c r="T2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P4" i="29"/>
  <c r="Q4" i="29"/>
  <c r="P5" i="29"/>
  <c r="Q5" i="29"/>
  <c r="P6" i="29"/>
  <c r="Q6" i="29"/>
  <c r="P7" i="29"/>
  <c r="Q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7" i="28"/>
  <c r="Q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S21" i="28" s="1"/>
  <c r="F29" i="10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/>
  <c r="Q2" i="27" s="1"/>
  <c r="C16" i="9"/>
  <c r="Q9" i="27" s="1"/>
  <c r="D12" i="9"/>
  <c r="R5" i="27"/>
  <c r="D16" i="9"/>
  <c r="R9" i="27" s="1"/>
  <c r="E12" i="9"/>
  <c r="E9" i="9"/>
  <c r="S2" i="27" s="1"/>
  <c r="E16" i="9"/>
  <c r="S9" i="27" s="1"/>
  <c r="F12" i="9"/>
  <c r="F9" i="9" s="1"/>
  <c r="T2" i="27" s="1"/>
  <c r="F16" i="9"/>
  <c r="T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S16" i="27" s="1"/>
  <c r="E28" i="9"/>
  <c r="F24" i="9"/>
  <c r="T16" i="27" s="1"/>
  <c r="F28" i="9"/>
  <c r="T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P16" i="27" s="1"/>
  <c r="B28" i="9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/>
  <c r="C19" i="8"/>
  <c r="Q12" i="26" s="1"/>
  <c r="C27" i="8"/>
  <c r="Q20" i="26" s="1"/>
  <c r="C37" i="8"/>
  <c r="R3" i="26"/>
  <c r="D19" i="8"/>
  <c r="R12" i="26" s="1"/>
  <c r="D27" i="8"/>
  <c r="R20" i="26" s="1"/>
  <c r="D37" i="8"/>
  <c r="R30" i="26"/>
  <c r="E10" i="8"/>
  <c r="S3" i="26" s="1"/>
  <c r="E19" i="8"/>
  <c r="S12" i="26" s="1"/>
  <c r="E27" i="8"/>
  <c r="S20" i="26" s="1"/>
  <c r="E37" i="8"/>
  <c r="S30" i="26" s="1"/>
  <c r="F10" i="8"/>
  <c r="T3" i="26" s="1"/>
  <c r="F19" i="8"/>
  <c r="T12" i="26" s="1"/>
  <c r="F27" i="8"/>
  <c r="F37" i="8"/>
  <c r="T30" i="26" s="1"/>
  <c r="Q4" i="26"/>
  <c r="R4" i="26"/>
  <c r="S4" i="26"/>
  <c r="T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Q36" i="26"/>
  <c r="C53" i="8"/>
  <c r="Q45" i="26" s="1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T36" i="26" s="1"/>
  <c r="F53" i="8"/>
  <c r="T45" i="26" s="1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B61" i="8"/>
  <c r="P53" i="26" s="1"/>
  <c r="B71" i="8"/>
  <c r="P63" i="26" s="1"/>
  <c r="B10" i="8"/>
  <c r="P3" i="26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Q2" i="25" s="1"/>
  <c r="B9" i="7"/>
  <c r="P2" i="25" s="1"/>
  <c r="B19" i="7"/>
  <c r="P3" i="25" s="1"/>
  <c r="A3" i="25"/>
  <c r="A4" i="25"/>
  <c r="A2" i="25"/>
  <c r="A87" i="24"/>
  <c r="C85" i="6"/>
  <c r="Q77" i="24" s="1"/>
  <c r="C113" i="6"/>
  <c r="Q105" i="24"/>
  <c r="C123" i="6"/>
  <c r="Q115" i="24" s="1"/>
  <c r="C133" i="6"/>
  <c r="Q125" i="24" s="1"/>
  <c r="C146" i="6"/>
  <c r="Q138" i="24" s="1"/>
  <c r="C150" i="6"/>
  <c r="Q142" i="24" s="1"/>
  <c r="D85" i="6"/>
  <c r="R77" i="24" s="1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S77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113" i="6"/>
  <c r="T105" i="24" s="1"/>
  <c r="F123" i="6"/>
  <c r="T115" i="24" s="1"/>
  <c r="F133" i="6"/>
  <c r="F146" i="6"/>
  <c r="T138" i="24" s="1"/>
  <c r="F150" i="6"/>
  <c r="T142" i="24" s="1"/>
  <c r="G85" i="6"/>
  <c r="U77" i="24" s="1"/>
  <c r="G113" i="6"/>
  <c r="U105" i="24" s="1"/>
  <c r="G123" i="6"/>
  <c r="U115" i="24" s="1"/>
  <c r="G133" i="6"/>
  <c r="U125" i="24" s="1"/>
  <c r="G146" i="6"/>
  <c r="G150" i="6"/>
  <c r="U142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18" i="6"/>
  <c r="Q11" i="24" s="1"/>
  <c r="C28" i="6"/>
  <c r="Q21" i="24" s="1"/>
  <c r="C38" i="6"/>
  <c r="C48" i="6"/>
  <c r="Q41" i="24" s="1"/>
  <c r="C58" i="6"/>
  <c r="Q51" i="24" s="1"/>
  <c r="C75" i="6"/>
  <c r="D10" i="6"/>
  <c r="R3" i="24" s="1"/>
  <c r="D18" i="6"/>
  <c r="R11" i="24" s="1"/>
  <c r="D28" i="6"/>
  <c r="D38" i="6"/>
  <c r="R31" i="24" s="1"/>
  <c r="D48" i="6"/>
  <c r="R41" i="24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 s="1"/>
  <c r="E38" i="6"/>
  <c r="S31" i="24" s="1"/>
  <c r="E48" i="6"/>
  <c r="E58" i="6"/>
  <c r="S51" i="24"/>
  <c r="E71" i="6"/>
  <c r="S64" i="24" s="1"/>
  <c r="E75" i="6"/>
  <c r="S68" i="24" s="1"/>
  <c r="F10" i="6"/>
  <c r="F18" i="6"/>
  <c r="T11" i="24" s="1"/>
  <c r="F28" i="6"/>
  <c r="F38" i="6"/>
  <c r="T31" i="24" s="1"/>
  <c r="F48" i="6"/>
  <c r="F58" i="6"/>
  <c r="T51" i="24" s="1"/>
  <c r="F71" i="6"/>
  <c r="T64" i="24" s="1"/>
  <c r="F75" i="6"/>
  <c r="G28" i="6"/>
  <c r="U21" i="24" s="1"/>
  <c r="G38" i="6"/>
  <c r="U31" i="24" s="1"/>
  <c r="G75" i="6"/>
  <c r="U68" i="24" s="1"/>
  <c r="B85" i="6"/>
  <c r="P77" i="24" s="1"/>
  <c r="B113" i="6"/>
  <c r="P105" i="24" s="1"/>
  <c r="B123" i="6"/>
  <c r="P115" i="24" s="1"/>
  <c r="B133" i="6"/>
  <c r="P125" i="24" s="1"/>
  <c r="B146" i="6"/>
  <c r="P138" i="24" s="1"/>
  <c r="B150" i="6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R55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R65" i="24"/>
  <c r="S65" i="24"/>
  <c r="T65" i="24"/>
  <c r="U65" i="24"/>
  <c r="Q66" i="24"/>
  <c r="R66" i="24"/>
  <c r="S66" i="24"/>
  <c r="T66" i="24"/>
  <c r="U66" i="24"/>
  <c r="R67" i="24"/>
  <c r="S67" i="24"/>
  <c r="T67" i="24"/>
  <c r="Q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U39" i="20"/>
  <c r="G48" i="5"/>
  <c r="U40" i="20" s="1"/>
  <c r="G49" i="5"/>
  <c r="U41" i="20" s="1"/>
  <c r="G50" i="5"/>
  <c r="U42" i="20"/>
  <c r="G51" i="5"/>
  <c r="U43" i="20" s="1"/>
  <c r="G52" i="5"/>
  <c r="G53" i="5"/>
  <c r="U45" i="20"/>
  <c r="U44" i="20"/>
  <c r="G55" i="5"/>
  <c r="U47" i="20" s="1"/>
  <c r="G56" i="5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C41" i="5"/>
  <c r="Q34" i="20" s="1"/>
  <c r="D28" i="5"/>
  <c r="R22" i="20" s="1"/>
  <c r="E28" i="5"/>
  <c r="S22" i="20" s="1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B41" i="5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/>
  <c r="F18" i="23"/>
  <c r="K6" i="3" s="1"/>
  <c r="E18" i="23"/>
  <c r="J6" i="3" s="1"/>
  <c r="D18" i="23"/>
  <c r="I6" i="3" s="1"/>
  <c r="E6" i="1"/>
  <c r="I25" i="23"/>
  <c r="D23" i="23"/>
  <c r="B6" i="11" s="1"/>
  <c r="I23" i="23"/>
  <c r="G6" i="11" s="1"/>
  <c r="H23" i="23"/>
  <c r="F6" i="10"/>
  <c r="G23" i="23"/>
  <c r="E6" i="10" s="1"/>
  <c r="F23" i="23"/>
  <c r="D6" i="10" s="1"/>
  <c r="E23" i="23"/>
  <c r="C6" i="10" s="1"/>
  <c r="C6" i="11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F79" i="1" s="1"/>
  <c r="Q119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/>
  <c r="D64" i="4"/>
  <c r="R33" i="18" s="1"/>
  <c r="C63" i="4"/>
  <c r="Q32" i="18" s="1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/>
  <c r="C29" i="4"/>
  <c r="Q15" i="18" s="1"/>
  <c r="D29" i="4"/>
  <c r="R15" i="18"/>
  <c r="C40" i="4"/>
  <c r="Q22" i="18" s="1"/>
  <c r="D40" i="4"/>
  <c r="R22" i="18" s="1"/>
  <c r="C37" i="4"/>
  <c r="D37" i="4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6" s="1"/>
  <c r="C5" i="13"/>
  <c r="F6" i="11"/>
  <c r="S5" i="27"/>
  <c r="D6" i="11"/>
  <c r="F31" i="12"/>
  <c r="T23" i="30" s="1"/>
  <c r="P19" i="18"/>
  <c r="S2" i="31"/>
  <c r="G48" i="6"/>
  <c r="U41" i="24" s="1"/>
  <c r="B31" i="12"/>
  <c r="P23" i="30" s="1"/>
  <c r="Q21" i="28"/>
  <c r="U50" i="26"/>
  <c r="C43" i="8"/>
  <c r="Q35" i="26" s="1"/>
  <c r="U38" i="26"/>
  <c r="D41" i="5"/>
  <c r="D70" i="5" s="1"/>
  <c r="T37" i="20"/>
  <c r="F65" i="5"/>
  <c r="T56" i="20" s="1"/>
  <c r="B65" i="5"/>
  <c r="P56" i="20" s="1"/>
  <c r="P46" i="20"/>
  <c r="U52" i="20"/>
  <c r="U48" i="20"/>
  <c r="G41" i="5"/>
  <c r="G42" i="5" s="1"/>
  <c r="U35" i="20" s="1"/>
  <c r="U10" i="20"/>
  <c r="T85" i="24"/>
  <c r="S85" i="24"/>
  <c r="R85" i="24"/>
  <c r="U85" i="24"/>
  <c r="Q85" i="24"/>
  <c r="S53" i="26"/>
  <c r="P9" i="27"/>
  <c r="Q5" i="27"/>
  <c r="D9" i="9"/>
  <c r="R2" i="27" s="1"/>
  <c r="T21" i="28"/>
  <c r="R21" i="28"/>
  <c r="T12" i="29"/>
  <c r="T21" i="30"/>
  <c r="P21" i="30"/>
  <c r="H8" i="2"/>
  <c r="H20" i="2" s="1"/>
  <c r="V13" i="16" s="1"/>
  <c r="E8" i="2"/>
  <c r="S3" i="16" s="1"/>
  <c r="E5" i="12"/>
  <c r="A2" i="13"/>
  <c r="A2" i="8"/>
  <c r="A2" i="3"/>
  <c r="A2" i="4"/>
  <c r="A2" i="7"/>
  <c r="A2" i="2"/>
  <c r="A2" i="5"/>
  <c r="A2" i="10"/>
  <c r="A2" i="12"/>
  <c r="V3" i="17"/>
  <c r="E13" i="10" l="1"/>
  <c r="R7" i="28"/>
  <c r="T5" i="27"/>
  <c r="P12" i="31"/>
  <c r="U2" i="30"/>
  <c r="B9" i="8"/>
  <c r="P2" i="26" s="1"/>
  <c r="G12" i="9"/>
  <c r="U5" i="27" s="1"/>
  <c r="G45" i="5"/>
  <c r="U37" i="20" s="1"/>
  <c r="D5" i="12"/>
  <c r="Q110" i="15"/>
  <c r="P22" i="20"/>
  <c r="G20" i="3"/>
  <c r="U5" i="17" s="1"/>
  <c r="G24" i="9"/>
  <c r="U16" i="27" s="1"/>
  <c r="G59" i="5"/>
  <c r="U51" i="20" s="1"/>
  <c r="G71" i="6"/>
  <c r="U64" i="24" s="1"/>
  <c r="H20" i="3"/>
  <c r="V5" i="17" s="1"/>
  <c r="P22" i="18"/>
  <c r="B44" i="4"/>
  <c r="E21" i="9"/>
  <c r="S20" i="27"/>
  <c r="P31" i="24"/>
  <c r="B9" i="6"/>
  <c r="P2" i="24" s="1"/>
  <c r="G27" i="8"/>
  <c r="U20" i="26" s="1"/>
  <c r="U21" i="26"/>
  <c r="U13" i="26"/>
  <c r="G19" i="8"/>
  <c r="U12" i="26" s="1"/>
  <c r="E12" i="11"/>
  <c r="R6" i="29"/>
  <c r="P33" i="18"/>
  <c r="B72" i="4"/>
  <c r="P38" i="18" s="1"/>
  <c r="B43" i="8"/>
  <c r="P45" i="26"/>
  <c r="B32" i="10"/>
  <c r="P23" i="28" s="1"/>
  <c r="P21" i="28"/>
  <c r="R15" i="30"/>
  <c r="D31" i="12"/>
  <c r="R23" i="30" s="1"/>
  <c r="F5" i="13"/>
  <c r="F5" i="12"/>
  <c r="C62" i="6"/>
  <c r="Q55" i="24" s="1"/>
  <c r="Q60" i="24"/>
  <c r="C71" i="6"/>
  <c r="Q64" i="24" s="1"/>
  <c r="Q65" i="24"/>
  <c r="E14" i="10"/>
  <c r="R8" i="28"/>
  <c r="C31" i="12"/>
  <c r="Q23" i="30" s="1"/>
  <c r="B70" i="5"/>
  <c r="T22" i="20"/>
  <c r="F41" i="5"/>
  <c r="F70" i="5" s="1"/>
  <c r="F9" i="8"/>
  <c r="T2" i="26" s="1"/>
  <c r="T20" i="26"/>
  <c r="Q16" i="27"/>
  <c r="C21" i="9"/>
  <c r="D29" i="13"/>
  <c r="R22" i="31" s="1"/>
  <c r="G58" i="6"/>
  <c r="U51" i="24" s="1"/>
  <c r="G62" i="6"/>
  <c r="U55" i="24" s="1"/>
  <c r="G44" i="8"/>
  <c r="U36" i="26" s="1"/>
  <c r="U49" i="26"/>
  <c r="G53" i="8"/>
  <c r="U45" i="26" s="1"/>
  <c r="G16" i="9"/>
  <c r="U9" i="27" s="1"/>
  <c r="U10" i="27"/>
  <c r="D9" i="11"/>
  <c r="Q3" i="29"/>
  <c r="C8" i="11"/>
  <c r="B5" i="13"/>
  <c r="B5" i="12"/>
  <c r="E9" i="8"/>
  <c r="S2" i="26" s="1"/>
  <c r="R19" i="18"/>
  <c r="D44" i="4"/>
  <c r="D11" i="4" s="1"/>
  <c r="D8" i="4" s="1"/>
  <c r="D21" i="4" s="1"/>
  <c r="D23" i="4" s="1"/>
  <c r="C9" i="8"/>
  <c r="Q2" i="26" s="1"/>
  <c r="Q4" i="16"/>
  <c r="C8" i="2"/>
  <c r="P2" i="29"/>
  <c r="B30" i="11"/>
  <c r="P22" i="29" s="1"/>
  <c r="C44" i="4"/>
  <c r="K14" i="3"/>
  <c r="Y4" i="17" s="1"/>
  <c r="E41" i="5"/>
  <c r="S34" i="20" s="1"/>
  <c r="B9" i="9"/>
  <c r="P2" i="27" s="1"/>
  <c r="G37" i="8"/>
  <c r="U30" i="26" s="1"/>
  <c r="U53" i="24"/>
  <c r="E9" i="6"/>
  <c r="S2" i="24" s="1"/>
  <c r="F21" i="9"/>
  <c r="C29" i="13"/>
  <c r="Q22" i="31" s="1"/>
  <c r="G54" i="5"/>
  <c r="U46" i="20" s="1"/>
  <c r="G8" i="2"/>
  <c r="U3" i="16" s="1"/>
  <c r="Q6" i="28"/>
  <c r="G61" i="8"/>
  <c r="U53" i="26" s="1"/>
  <c r="E43" i="8"/>
  <c r="S35" i="26" s="1"/>
  <c r="D9" i="8"/>
  <c r="R2" i="26" s="1"/>
  <c r="F84" i="6"/>
  <c r="T76" i="24" s="1"/>
  <c r="C9" i="6"/>
  <c r="Q2" i="24" s="1"/>
  <c r="F29" i="13"/>
  <c r="T22" i="31" s="1"/>
  <c r="E31" i="12"/>
  <c r="S23" i="30" s="1"/>
  <c r="G29" i="13"/>
  <c r="U22" i="31" s="1"/>
  <c r="F13" i="10"/>
  <c r="T7" i="28" s="1"/>
  <c r="S7" i="28"/>
  <c r="P35" i="26"/>
  <c r="D43" i="8"/>
  <c r="B29" i="7"/>
  <c r="P4" i="25" s="1"/>
  <c r="C77" i="8"/>
  <c r="Q68" i="26" s="1"/>
  <c r="C84" i="6"/>
  <c r="Q76" i="24" s="1"/>
  <c r="G84" i="6"/>
  <c r="U76" i="24" s="1"/>
  <c r="B84" i="6"/>
  <c r="P76" i="24" s="1"/>
  <c r="E84" i="6"/>
  <c r="S76" i="24" s="1"/>
  <c r="F9" i="6"/>
  <c r="T2" i="24" s="1"/>
  <c r="D9" i="6"/>
  <c r="R2" i="24" s="1"/>
  <c r="U34" i="20"/>
  <c r="C70" i="5"/>
  <c r="P34" i="20"/>
  <c r="D57" i="4"/>
  <c r="D59" i="4" s="1"/>
  <c r="C72" i="4"/>
  <c r="C74" i="4" s="1"/>
  <c r="Q39" i="18" s="1"/>
  <c r="A2" i="1"/>
  <c r="A2" i="6"/>
  <c r="B47" i="1"/>
  <c r="T14" i="16"/>
  <c r="F29" i="7"/>
  <c r="T4" i="25" s="1"/>
  <c r="E29" i="7"/>
  <c r="S4" i="25" s="1"/>
  <c r="I20" i="3"/>
  <c r="W5" i="17" s="1"/>
  <c r="U3" i="17"/>
  <c r="E20" i="3"/>
  <c r="S5" i="17" s="1"/>
  <c r="G29" i="7"/>
  <c r="U4" i="25" s="1"/>
  <c r="D29" i="7"/>
  <c r="R4" i="25" s="1"/>
  <c r="C29" i="7"/>
  <c r="Q4" i="25" s="1"/>
  <c r="J20" i="3"/>
  <c r="X5" i="17" s="1"/>
  <c r="S4" i="17"/>
  <c r="E47" i="1"/>
  <c r="E59" i="1" s="1"/>
  <c r="P104" i="15" s="1"/>
  <c r="P57" i="15"/>
  <c r="C47" i="1"/>
  <c r="P4" i="15"/>
  <c r="E6" i="11"/>
  <c r="C6" i="1"/>
  <c r="G6" i="10"/>
  <c r="C11" i="4"/>
  <c r="Q25" i="18"/>
  <c r="R5" i="18"/>
  <c r="F8" i="2"/>
  <c r="K8" i="3"/>
  <c r="D21" i="9"/>
  <c r="R16" i="27"/>
  <c r="G13" i="10"/>
  <c r="U7" i="28" s="1"/>
  <c r="D8" i="11"/>
  <c r="E10" i="11"/>
  <c r="R4" i="29"/>
  <c r="E12" i="10"/>
  <c r="D8" i="10"/>
  <c r="R6" i="28"/>
  <c r="B74" i="4"/>
  <c r="P39" i="18" s="1"/>
  <c r="F47" i="1"/>
  <c r="G9" i="9"/>
  <c r="U2" i="27" s="1"/>
  <c r="R5" i="29"/>
  <c r="E11" i="11"/>
  <c r="B8" i="2"/>
  <c r="F43" i="8"/>
  <c r="D72" i="4"/>
  <c r="Q19" i="18"/>
  <c r="S13" i="27"/>
  <c r="E33" i="9"/>
  <c r="S24" i="27" s="1"/>
  <c r="E20" i="2"/>
  <c r="S13" i="16" s="1"/>
  <c r="V3" i="16"/>
  <c r="R34" i="20"/>
  <c r="G10" i="8"/>
  <c r="C57" i="4"/>
  <c r="C59" i="4" s="1"/>
  <c r="B21" i="9"/>
  <c r="P20" i="27"/>
  <c r="U65" i="26"/>
  <c r="G71" i="8"/>
  <c r="S8" i="28"/>
  <c r="F14" i="10"/>
  <c r="F12" i="11"/>
  <c r="S6" i="29"/>
  <c r="D84" i="6"/>
  <c r="R4" i="16"/>
  <c r="D8" i="2"/>
  <c r="B6" i="10"/>
  <c r="R7" i="29"/>
  <c r="E13" i="11"/>
  <c r="E18" i="10"/>
  <c r="R12" i="28"/>
  <c r="E79" i="1"/>
  <c r="P119" i="15" s="1"/>
  <c r="B57" i="4"/>
  <c r="B59" i="4" s="1"/>
  <c r="G21" i="9"/>
  <c r="Q2" i="28"/>
  <c r="C32" i="10"/>
  <c r="Q23" i="28" s="1"/>
  <c r="S12" i="31"/>
  <c r="E29" i="13"/>
  <c r="S22" i="31" s="1"/>
  <c r="U18" i="27"/>
  <c r="T2" i="31"/>
  <c r="Q2" i="31"/>
  <c r="G65" i="5" l="1"/>
  <c r="G9" i="6"/>
  <c r="C159" i="6"/>
  <c r="Q150" i="24" s="1"/>
  <c r="E77" i="8"/>
  <c r="S68" i="26" s="1"/>
  <c r="B77" i="8"/>
  <c r="P68" i="26" s="1"/>
  <c r="P42" i="15"/>
  <c r="G20" i="2"/>
  <c r="U13" i="16" s="1"/>
  <c r="Q3" i="16"/>
  <c r="C20" i="2"/>
  <c r="Q13" i="16" s="1"/>
  <c r="Q2" i="29"/>
  <c r="C30" i="11"/>
  <c r="Q22" i="29" s="1"/>
  <c r="Q13" i="27"/>
  <c r="C33" i="9"/>
  <c r="Q24" i="27" s="1"/>
  <c r="T34" i="20"/>
  <c r="B11" i="4"/>
  <c r="P25" i="18"/>
  <c r="E70" i="5"/>
  <c r="B159" i="6"/>
  <c r="P150" i="24" s="1"/>
  <c r="R25" i="18"/>
  <c r="T13" i="27"/>
  <c r="F33" i="9"/>
  <c r="T24" i="27" s="1"/>
  <c r="E9" i="11"/>
  <c r="R3" i="29"/>
  <c r="R35" i="26"/>
  <c r="D77" i="8"/>
  <c r="R68" i="26" s="1"/>
  <c r="E159" i="6"/>
  <c r="S150" i="24" s="1"/>
  <c r="F159" i="6"/>
  <c r="T150" i="24" s="1"/>
  <c r="Q38" i="18"/>
  <c r="P95" i="15"/>
  <c r="C62" i="1"/>
  <c r="Q54" i="15" s="1"/>
  <c r="Q42" i="15"/>
  <c r="B62" i="1"/>
  <c r="P54" i="15" s="1"/>
  <c r="P13" i="27"/>
  <c r="B33" i="9"/>
  <c r="P24" i="27" s="1"/>
  <c r="F18" i="10"/>
  <c r="S12" i="28"/>
  <c r="G12" i="11"/>
  <c r="U6" i="29" s="1"/>
  <c r="T6" i="29"/>
  <c r="G9" i="8"/>
  <c r="U2" i="26" s="1"/>
  <c r="U3" i="26"/>
  <c r="D32" i="10"/>
  <c r="R23" i="28" s="1"/>
  <c r="R2" i="28"/>
  <c r="R13" i="27"/>
  <c r="D33" i="9"/>
  <c r="R24" i="27" s="1"/>
  <c r="U56" i="20"/>
  <c r="G70" i="5"/>
  <c r="E81" i="1"/>
  <c r="P120" i="15" s="1"/>
  <c r="S7" i="29"/>
  <c r="F13" i="11"/>
  <c r="Q95" i="15"/>
  <c r="F59" i="1"/>
  <c r="D74" i="4"/>
  <c r="R39" i="18" s="1"/>
  <c r="R38" i="18"/>
  <c r="G159" i="6"/>
  <c r="U150" i="24" s="1"/>
  <c r="U2" i="24"/>
  <c r="F20" i="2"/>
  <c r="T13" i="16" s="1"/>
  <c r="T3" i="16"/>
  <c r="D159" i="6"/>
  <c r="R150" i="24" s="1"/>
  <c r="R76" i="24"/>
  <c r="S5" i="29"/>
  <c r="F11" i="11"/>
  <c r="Q5" i="18"/>
  <c r="C8" i="4"/>
  <c r="K20" i="3"/>
  <c r="Y5" i="17" s="1"/>
  <c r="Y3" i="17"/>
  <c r="U13" i="27"/>
  <c r="G33" i="9"/>
  <c r="U24" i="27" s="1"/>
  <c r="U63" i="26"/>
  <c r="G43" i="8"/>
  <c r="T35" i="26"/>
  <c r="F77" i="8"/>
  <c r="T68" i="26" s="1"/>
  <c r="S4" i="29"/>
  <c r="F10" i="11"/>
  <c r="R2" i="18"/>
  <c r="T8" i="28"/>
  <c r="G14" i="10"/>
  <c r="U8" i="28" s="1"/>
  <c r="F12" i="10"/>
  <c r="E8" i="10"/>
  <c r="S6" i="28"/>
  <c r="D20" i="2"/>
  <c r="R13" i="16" s="1"/>
  <c r="R3" i="16"/>
  <c r="P3" i="16"/>
  <c r="B20" i="2"/>
  <c r="P13" i="16" s="1"/>
  <c r="D30" i="11"/>
  <c r="R22" i="29" s="1"/>
  <c r="R2" i="29"/>
  <c r="F9" i="11" l="1"/>
  <c r="S3" i="29"/>
  <c r="E8" i="11"/>
  <c r="F8" i="11"/>
  <c r="T2" i="29" s="1"/>
  <c r="P5" i="18"/>
  <c r="B8" i="4"/>
  <c r="F30" i="11"/>
  <c r="T22" i="29" s="1"/>
  <c r="U35" i="26"/>
  <c r="G77" i="8"/>
  <c r="U68" i="26" s="1"/>
  <c r="G11" i="11"/>
  <c r="U5" i="29" s="1"/>
  <c r="T5" i="29"/>
  <c r="S2" i="28"/>
  <c r="E32" i="10"/>
  <c r="S23" i="28" s="1"/>
  <c r="S2" i="29"/>
  <c r="E30" i="11"/>
  <c r="S22" i="29" s="1"/>
  <c r="R12" i="18"/>
  <c r="T6" i="28"/>
  <c r="F8" i="10"/>
  <c r="G12" i="10"/>
  <c r="T4" i="29"/>
  <c r="G10" i="11"/>
  <c r="U4" i="29" s="1"/>
  <c r="F81" i="1"/>
  <c r="Q120" i="15" s="1"/>
  <c r="Q104" i="15"/>
  <c r="G18" i="10"/>
  <c r="U12" i="28" s="1"/>
  <c r="T12" i="28"/>
  <c r="Q2" i="18"/>
  <c r="C21" i="4"/>
  <c r="G13" i="11"/>
  <c r="U7" i="29" s="1"/>
  <c r="T7" i="29"/>
  <c r="B21" i="4" l="1"/>
  <c r="P2" i="18"/>
  <c r="T3" i="29"/>
  <c r="G9" i="11"/>
  <c r="U3" i="29" s="1"/>
  <c r="D25" i="4"/>
  <c r="R13" i="18"/>
  <c r="C23" i="4"/>
  <c r="Q12" i="18"/>
  <c r="T2" i="28"/>
  <c r="F32" i="10"/>
  <c r="T23" i="28" s="1"/>
  <c r="U6" i="28"/>
  <c r="G8" i="10"/>
  <c r="G8" i="11" l="1"/>
  <c r="P12" i="18"/>
  <c r="B23" i="4"/>
  <c r="D33" i="4"/>
  <c r="R18" i="18" s="1"/>
  <c r="R14" i="18"/>
  <c r="U2" i="28"/>
  <c r="G32" i="10"/>
  <c r="U23" i="28" s="1"/>
  <c r="G30" i="11"/>
  <c r="U22" i="29" s="1"/>
  <c r="U2" i="29"/>
  <c r="Q13" i="18"/>
  <c r="C25" i="4"/>
  <c r="P13" i="18" l="1"/>
  <c r="B25" i="4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<sst xmlns="http://schemas.openxmlformats.org/spreadsheetml/2006/main" count="4243" uniqueCount="3305">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</sst>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56" t="s">
        <v>829</v>
      </c>
      <c r="B1" s="157"/>
      <c r="C1" s="157"/>
      <c r="D1" s="157"/>
      <c r="E1" s="158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59" t="s">
        <v>3302</v>
      </c>
      <c r="D3" s="159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90" zoomScaleNormal="90" workbookViewId="0">
      <selection activeCell="C9" sqref="C9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72" t="s">
        <v>542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2"/>
    </row>
    <row r="3" spans="1:11" x14ac:dyDescent="0.3">
      <c r="A3" s="163" t="s">
        <v>166</v>
      </c>
      <c r="B3" s="164"/>
      <c r="C3" s="164"/>
      <c r="D3" s="165"/>
    </row>
    <row r="4" spans="1:11" x14ac:dyDescent="0.3">
      <c r="A4" s="166" t="str">
        <f>TRIMESTRE</f>
        <v>Del 1 de enero al 31 de diciembre de 2021 (b)</v>
      </c>
      <c r="B4" s="167"/>
      <c r="C4" s="167"/>
      <c r="D4" s="168"/>
    </row>
    <row r="5" spans="1:11" x14ac:dyDescent="0.3">
      <c r="A5" s="169" t="s">
        <v>118</v>
      </c>
      <c r="B5" s="170"/>
      <c r="C5" s="170"/>
      <c r="D5" s="171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130486601</v>
      </c>
      <c r="C8" s="40">
        <f t="shared" ref="C8:D8" si="0">SUM(C9:C11)</f>
        <v>109428797.78999999</v>
      </c>
      <c r="D8" s="40">
        <f t="shared" si="0"/>
        <v>99601326.25999999</v>
      </c>
    </row>
    <row r="9" spans="1:11" x14ac:dyDescent="0.3">
      <c r="A9" s="53" t="s">
        <v>169</v>
      </c>
      <c r="B9" s="23">
        <f>131871601-1385000</f>
        <v>130486601</v>
      </c>
      <c r="C9" s="23">
        <v>109428797.78999999</v>
      </c>
      <c r="D9" s="23">
        <v>99601326.25999999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130486601</v>
      </c>
      <c r="C13" s="40">
        <f t="shared" ref="C13:D13" si="2">C14+C15</f>
        <v>93349322.559999987</v>
      </c>
      <c r="D13" s="40">
        <f t="shared" si="2"/>
        <v>92971427.639999986</v>
      </c>
    </row>
    <row r="14" spans="1:11" x14ac:dyDescent="0.3">
      <c r="A14" s="53" t="s">
        <v>172</v>
      </c>
      <c r="B14" s="23">
        <v>130486601</v>
      </c>
      <c r="C14" s="23">
        <v>93349322.559999987</v>
      </c>
      <c r="D14" s="23">
        <v>92971427.639999986</v>
      </c>
    </row>
    <row r="15" spans="1:11" x14ac:dyDescent="0.3">
      <c r="A15" s="53" t="s">
        <v>173</v>
      </c>
      <c r="B15" s="23"/>
      <c r="C15" s="23"/>
      <c r="D15" s="23"/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3">C18+C19</f>
        <v>1350664.0899999999</v>
      </c>
      <c r="D17" s="40">
        <f>D18+D19</f>
        <v>1350664.0899999999</v>
      </c>
    </row>
    <row r="18" spans="1:4" x14ac:dyDescent="0.3">
      <c r="A18" s="53" t="s">
        <v>175</v>
      </c>
      <c r="B18" s="119">
        <v>0</v>
      </c>
      <c r="C18" s="23">
        <v>1350664.0899999999</v>
      </c>
      <c r="D18" s="23">
        <v>1350664.0899999999</v>
      </c>
    </row>
    <row r="19" spans="1:4" x14ac:dyDescent="0.3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" si="4">C8-C13+C17</f>
        <v>17430139.320000004</v>
      </c>
      <c r="D21" s="40">
        <f>D8-D13+D17</f>
        <v>7980562.7100000046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0</v>
      </c>
      <c r="C23" s="40">
        <f t="shared" ref="C23" si="5">C21-C11</f>
        <v>17430139.320000004</v>
      </c>
      <c r="D23" s="40">
        <f>D21-D11</f>
        <v>7980562.7100000046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0</v>
      </c>
      <c r="C25" s="40">
        <f t="shared" ref="C25" si="6">C23-C17</f>
        <v>16079475.230000004</v>
      </c>
      <c r="D25" s="40">
        <f>D23-D17</f>
        <v>6629898.6200000048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8">C25+C29</f>
        <v>16079475.230000004</v>
      </c>
      <c r="D33" s="61">
        <f t="shared" si="8"/>
        <v>6629898.6200000048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3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3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130486601</v>
      </c>
      <c r="C48" s="124">
        <f>C9</f>
        <v>109428797.78999999</v>
      </c>
      <c r="D48" s="124">
        <f t="shared" ref="D48" si="12">D9</f>
        <v>99601326.25999999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3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130486601</v>
      </c>
      <c r="C53" s="60">
        <f t="shared" ref="C53:D53" si="14">C14</f>
        <v>93349322.559999987</v>
      </c>
      <c r="D53" s="60">
        <f t="shared" si="14"/>
        <v>92971427.639999986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1350664.0899999999</v>
      </c>
      <c r="D55" s="60">
        <f t="shared" si="15"/>
        <v>1350664.0899999999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17430139.320000004</v>
      </c>
      <c r="D57" s="61">
        <f t="shared" ref="D57" si="16">D48+D49-D53+D55</f>
        <v>7980562.7100000046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7">C57-C49</f>
        <v>17430139.320000004</v>
      </c>
      <c r="D59" s="61">
        <f t="shared" si="17"/>
        <v>7980562.7100000046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3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130486601</v>
      </c>
      <c r="Q2" s="18">
        <f>'Formato 4'!C8</f>
        <v>109428797.78999999</v>
      </c>
      <c r="R2" s="18">
        <f>'Formato 4'!D8</f>
        <v>99601326.25999999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130486601</v>
      </c>
      <c r="Q3" s="18">
        <f>'Formato 4'!C9</f>
        <v>109428797.78999999</v>
      </c>
      <c r="R3" s="18">
        <f>'Formato 4'!D9</f>
        <v>99601326.25999999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130486601</v>
      </c>
      <c r="Q6" s="18">
        <f>'Formato 4'!C13</f>
        <v>93349322.559999987</v>
      </c>
      <c r="R6" s="18">
        <f>'Formato 4'!D13</f>
        <v>92971427.639999986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130486601</v>
      </c>
      <c r="Q7" s="18">
        <f>'Formato 4'!C14</f>
        <v>93349322.559999987</v>
      </c>
      <c r="R7" s="18">
        <f>'Formato 4'!D14</f>
        <v>92971427.639999986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1350664.0899999999</v>
      </c>
      <c r="R9" s="18">
        <f>'Formato 4'!D17</f>
        <v>1350664.0899999999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1350664.0899999999</v>
      </c>
      <c r="R10" s="18">
        <f>'Formato 4'!D18</f>
        <v>1350664.0899999999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17430139.320000004</v>
      </c>
      <c r="R12" s="18">
        <f>'Formato 4'!D21</f>
        <v>7980562.7100000046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17430139.320000004</v>
      </c>
      <c r="R13" s="18">
        <f>'Formato 4'!D23</f>
        <v>7980562.7100000046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16079475.230000004</v>
      </c>
      <c r="R14" s="18">
        <f>'Formato 4'!D25</f>
        <v>6629898.6200000048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16079475.230000004</v>
      </c>
      <c r="R18">
        <f>'Formato 4'!D33</f>
        <v>6629898.6200000048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130486601</v>
      </c>
      <c r="Q26">
        <f>'Formato 4'!C48</f>
        <v>109428797.78999999</v>
      </c>
      <c r="R26">
        <f>'Formato 4'!D48</f>
        <v>99601326.25999999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130486601</v>
      </c>
      <c r="Q30">
        <f>'Formato 4'!C53</f>
        <v>93349322.559999987</v>
      </c>
      <c r="R30">
        <f>'Formato 4'!D53</f>
        <v>92971427.639999986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1350664.0899999999</v>
      </c>
      <c r="R31">
        <f>'Formato 4'!D55</f>
        <v>1350664.0899999999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70" zoomScaleNormal="70" workbookViewId="0">
      <selection activeCell="F72" sqref="F72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8" t="s">
        <v>206</v>
      </c>
      <c r="B1" s="178"/>
      <c r="C1" s="178"/>
      <c r="D1" s="178"/>
      <c r="E1" s="178"/>
      <c r="F1" s="178"/>
      <c r="G1" s="178"/>
    </row>
    <row r="2" spans="1:8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8" x14ac:dyDescent="0.3">
      <c r="A3" s="163" t="s">
        <v>207</v>
      </c>
      <c r="B3" s="164"/>
      <c r="C3" s="164"/>
      <c r="D3" s="164"/>
      <c r="E3" s="164"/>
      <c r="F3" s="164"/>
      <c r="G3" s="165"/>
    </row>
    <row r="4" spans="1:8" x14ac:dyDescent="0.3">
      <c r="A4" s="166" t="str">
        <f>TRIMESTRE</f>
        <v>Del 1 de enero al 31 de diciembre de 2021 (b)</v>
      </c>
      <c r="B4" s="167"/>
      <c r="C4" s="167"/>
      <c r="D4" s="167"/>
      <c r="E4" s="167"/>
      <c r="F4" s="167"/>
      <c r="G4" s="168"/>
    </row>
    <row r="5" spans="1:8" x14ac:dyDescent="0.3">
      <c r="A5" s="169" t="s">
        <v>118</v>
      </c>
      <c r="B5" s="170"/>
      <c r="C5" s="170"/>
      <c r="D5" s="170"/>
      <c r="E5" s="170"/>
      <c r="F5" s="170"/>
      <c r="G5" s="171"/>
    </row>
    <row r="6" spans="1:8" x14ac:dyDescent="0.3">
      <c r="A6" s="175" t="s">
        <v>214</v>
      </c>
      <c r="B6" s="177" t="s">
        <v>208</v>
      </c>
      <c r="C6" s="177"/>
      <c r="D6" s="177"/>
      <c r="E6" s="177"/>
      <c r="F6" s="177"/>
      <c r="G6" s="177" t="s">
        <v>209</v>
      </c>
    </row>
    <row r="7" spans="1:8" ht="28.8" x14ac:dyDescent="0.3">
      <c r="A7" s="17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7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3">
      <c r="A12" s="53" t="s">
        <v>219</v>
      </c>
      <c r="B12" s="60">
        <v>4780000.0002999995</v>
      </c>
      <c r="C12" s="60">
        <v>0</v>
      </c>
      <c r="D12" s="60">
        <v>4780000.0002999995</v>
      </c>
      <c r="E12" s="60">
        <v>2345429.5</v>
      </c>
      <c r="F12" s="60">
        <v>2345429.5</v>
      </c>
      <c r="G12" s="60">
        <v>-2434570.5002999995</v>
      </c>
    </row>
    <row r="13" spans="1:8" x14ac:dyDescent="0.3">
      <c r="A13" s="53" t="s">
        <v>220</v>
      </c>
      <c r="B13" s="60">
        <v>5050000.0003999993</v>
      </c>
      <c r="C13" s="60">
        <v>0</v>
      </c>
      <c r="D13" s="60">
        <v>5050000.0003999993</v>
      </c>
      <c r="E13" s="60">
        <v>4135595.24</v>
      </c>
      <c r="F13" s="60">
        <v>4135595.24</v>
      </c>
      <c r="G13" s="60">
        <v>-914404.7603999991</v>
      </c>
    </row>
    <row r="14" spans="1:8" x14ac:dyDescent="0.3">
      <c r="A14" s="53" t="s">
        <v>221</v>
      </c>
      <c r="B14" s="60">
        <v>2726942.9997890498</v>
      </c>
      <c r="C14" s="60">
        <f>D14-B14</f>
        <v>406382.99000000022</v>
      </c>
      <c r="D14" s="60">
        <v>3133325.9897890501</v>
      </c>
      <c r="E14" s="60">
        <v>547754.75</v>
      </c>
      <c r="F14" s="60">
        <v>547754.75</v>
      </c>
      <c r="G14" s="60">
        <v>-2179188.2497890498</v>
      </c>
    </row>
    <row r="15" spans="1:8" x14ac:dyDescent="0.3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3">
      <c r="A16" s="10" t="s">
        <v>275</v>
      </c>
      <c r="B16" s="60">
        <v>1385000</v>
      </c>
      <c r="C16" s="60">
        <f>D16-B16</f>
        <v>4750000</v>
      </c>
      <c r="D16" s="60">
        <f>D17</f>
        <v>6135000</v>
      </c>
      <c r="E16" s="60">
        <f>E17</f>
        <v>6210000</v>
      </c>
      <c r="F16" s="60">
        <f>F17</f>
        <v>6135000</v>
      </c>
      <c r="G16" s="60">
        <v>4750000</v>
      </c>
    </row>
    <row r="17" spans="1:7" x14ac:dyDescent="0.3">
      <c r="A17" s="63" t="s">
        <v>223</v>
      </c>
      <c r="B17" s="60">
        <v>1385000</v>
      </c>
      <c r="C17" s="60">
        <f>D17-B17</f>
        <v>4750000</v>
      </c>
      <c r="D17" s="60">
        <v>6135000</v>
      </c>
      <c r="E17" s="60">
        <v>6210000</v>
      </c>
      <c r="F17" s="60">
        <v>6135000</v>
      </c>
      <c r="G17" s="60">
        <v>4750000</v>
      </c>
    </row>
    <row r="18" spans="1:7" x14ac:dyDescent="0.3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 x14ac:dyDescent="0.3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3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3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3">
      <c r="A34" s="53" t="s">
        <v>240</v>
      </c>
      <c r="B34" s="60">
        <v>117929658</v>
      </c>
      <c r="C34" s="60">
        <v>0</v>
      </c>
      <c r="D34" s="60">
        <v>122054961.33</v>
      </c>
      <c r="E34" s="60">
        <v>102400018.3</v>
      </c>
      <c r="F34" s="60">
        <v>92572546.769999996</v>
      </c>
      <c r="G34" s="60">
        <v>-30885274.740489051</v>
      </c>
    </row>
    <row r="35" spans="1:8" x14ac:dyDescent="0.3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3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3">
      <c r="A37" s="53" t="s">
        <v>243</v>
      </c>
      <c r="B37" s="60">
        <v>0</v>
      </c>
      <c r="C37" s="60">
        <f>C39</f>
        <v>1350664.0899999999</v>
      </c>
      <c r="D37" s="155">
        <f t="shared" ref="D37:G37" si="1">D39</f>
        <v>1350664.0899999999</v>
      </c>
      <c r="E37" s="155">
        <f t="shared" si="1"/>
        <v>1350664.0899999999</v>
      </c>
      <c r="F37" s="155">
        <f t="shared" si="1"/>
        <v>1350664.0899999999</v>
      </c>
      <c r="G37" s="155">
        <f t="shared" si="1"/>
        <v>1350664.0899999999</v>
      </c>
    </row>
    <row r="38" spans="1:8" x14ac:dyDescent="0.3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3">
      <c r="A39" s="63" t="s">
        <v>245</v>
      </c>
      <c r="B39" s="60">
        <v>0</v>
      </c>
      <c r="C39" s="155">
        <v>1350664.0899999999</v>
      </c>
      <c r="D39" s="60">
        <v>1350664.0899999999</v>
      </c>
      <c r="E39" s="60">
        <v>1350664.0899999999</v>
      </c>
      <c r="F39" s="60">
        <v>1350664.0899999999</v>
      </c>
      <c r="G39" s="60">
        <v>1350664.0899999999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131871601.00048906</v>
      </c>
      <c r="C41" s="61">
        <f t="shared" ref="C41:E41" si="2">SUM(C9,C10,C11,C12,C13,C14,C15,C16,C28,C34,C35,C37)</f>
        <v>6507047.0800000001</v>
      </c>
      <c r="D41" s="61">
        <f t="shared" si="2"/>
        <v>142503951.41048905</v>
      </c>
      <c r="E41" s="61">
        <f t="shared" si="2"/>
        <v>116989461.88</v>
      </c>
      <c r="F41" s="61">
        <f>SUM(F9,F10,F11,F12,F13,F14,F15,F16,F28,F34,F35,F37)</f>
        <v>107086990.34999999</v>
      </c>
      <c r="G41" s="61">
        <f>SUM(G9,G10,G11,G12,G13,G14,G15,G16,G28,G34,G35,G37)</f>
        <v>-30312774.160978097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3">SUM(G46:G53)</f>
        <v>0</v>
      </c>
    </row>
    <row r="46" spans="1:8" x14ac:dyDescent="0.3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4">F47-B47</f>
        <v>0</v>
      </c>
    </row>
    <row r="48" spans="1:8" x14ac:dyDescent="0.3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4"/>
        <v>0</v>
      </c>
    </row>
    <row r="49" spans="1:7" ht="28.8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4"/>
        <v>0</v>
      </c>
    </row>
    <row r="50" spans="1:7" x14ac:dyDescent="0.3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4"/>
        <v>0</v>
      </c>
    </row>
    <row r="51" spans="1:7" x14ac:dyDescent="0.3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4"/>
        <v>0</v>
      </c>
    </row>
    <row r="52" spans="1:7" x14ac:dyDescent="0.3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4"/>
        <v>0</v>
      </c>
    </row>
    <row r="53" spans="1:7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4"/>
        <v>0</v>
      </c>
    </row>
    <row r="54" spans="1:7" x14ac:dyDescent="0.3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5">SUM(G55:G58)</f>
        <v>0</v>
      </c>
    </row>
    <row r="55" spans="1:7" x14ac:dyDescent="0.3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3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6">F56-B56</f>
        <v>0</v>
      </c>
    </row>
    <row r="57" spans="1:7" x14ac:dyDescent="0.3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6"/>
        <v>0</v>
      </c>
    </row>
    <row r="58" spans="1:7" x14ac:dyDescent="0.3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6"/>
        <v>0</v>
      </c>
    </row>
    <row r="59" spans="1:7" x14ac:dyDescent="0.3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7">SUM(G60:G61)</f>
        <v>0</v>
      </c>
    </row>
    <row r="60" spans="1:7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3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131871601.00048906</v>
      </c>
      <c r="C70" s="61">
        <f t="shared" ref="C70:G70" si="10">C41+C65+C67</f>
        <v>6507047.0800000001</v>
      </c>
      <c r="D70" s="61">
        <f t="shared" si="10"/>
        <v>142503951.41048905</v>
      </c>
      <c r="E70" s="61">
        <f t="shared" si="10"/>
        <v>116989461.88</v>
      </c>
      <c r="F70" s="61">
        <f t="shared" si="10"/>
        <v>107086990.34999999</v>
      </c>
      <c r="G70" s="61">
        <f t="shared" si="10"/>
        <v>-30312774.160978097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>
        <v>131871601.00048906</v>
      </c>
      <c r="C73" s="60">
        <v>6420910.79</v>
      </c>
      <c r="D73" s="60">
        <v>142503951.41048905</v>
      </c>
      <c r="E73" s="60">
        <v>116989461.88</v>
      </c>
      <c r="F73" s="60">
        <v>107086990.34999999</v>
      </c>
      <c r="G73" s="60">
        <v>-30312774.160978097</v>
      </c>
    </row>
    <row r="74" spans="1:7" x14ac:dyDescent="0.3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3">
      <c r="A75" s="120" t="s">
        <v>274</v>
      </c>
      <c r="B75" s="61">
        <f>B73+B74</f>
        <v>131871601.00048906</v>
      </c>
      <c r="C75" s="61">
        <f t="shared" ref="C75:G75" si="11">C73+C74</f>
        <v>6420910.79</v>
      </c>
      <c r="D75" s="61">
        <f t="shared" si="11"/>
        <v>142503951.41048905</v>
      </c>
      <c r="E75" s="61">
        <f t="shared" si="11"/>
        <v>116989461.88</v>
      </c>
      <c r="F75" s="61">
        <f t="shared" si="11"/>
        <v>107086990.34999999</v>
      </c>
      <c r="G75" s="61">
        <f t="shared" si="11"/>
        <v>-30312774.160978097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4780000.0002999995</v>
      </c>
      <c r="Q6" s="18">
        <f>'Formato 5'!C12</f>
        <v>0</v>
      </c>
      <c r="R6" s="18">
        <f>'Formato 5'!D12</f>
        <v>4780000.0002999995</v>
      </c>
      <c r="S6" s="18">
        <f>'Formato 5'!E12</f>
        <v>2345429.5</v>
      </c>
      <c r="T6" s="18">
        <f>'Formato 5'!F12</f>
        <v>2345429.5</v>
      </c>
      <c r="U6" s="18">
        <f>'Formato 5'!G12</f>
        <v>-2434570.5002999995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5050000.0003999993</v>
      </c>
      <c r="Q7" s="18">
        <f>'Formato 5'!C13</f>
        <v>0</v>
      </c>
      <c r="R7" s="18">
        <f>'Formato 5'!D13</f>
        <v>5050000.0003999993</v>
      </c>
      <c r="S7" s="18">
        <f>'Formato 5'!E13</f>
        <v>4135595.24</v>
      </c>
      <c r="T7" s="18">
        <f>'Formato 5'!F13</f>
        <v>4135595.24</v>
      </c>
      <c r="U7" s="18">
        <f>'Formato 5'!G13</f>
        <v>-914404.7603999991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2726942.9997890498</v>
      </c>
      <c r="Q8" s="18">
        <f>'Formato 5'!C14</f>
        <v>406382.99000000022</v>
      </c>
      <c r="R8" s="18">
        <f>'Formato 5'!D14</f>
        <v>3133325.9897890501</v>
      </c>
      <c r="S8" s="18">
        <f>'Formato 5'!E14</f>
        <v>547754.75</v>
      </c>
      <c r="T8" s="18">
        <f>'Formato 5'!F14</f>
        <v>547754.75</v>
      </c>
      <c r="U8" s="18">
        <f>'Formato 5'!G14</f>
        <v>-2179188.2497890498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1385000</v>
      </c>
      <c r="Q10" s="18">
        <f>'Formato 5'!C16</f>
        <v>4750000</v>
      </c>
      <c r="R10" s="18">
        <f>'Formato 5'!D16</f>
        <v>6135000</v>
      </c>
      <c r="S10" s="18">
        <f>'Formato 5'!E16</f>
        <v>6210000</v>
      </c>
      <c r="T10" s="18">
        <f>'Formato 5'!F16</f>
        <v>6135000</v>
      </c>
      <c r="U10" s="18">
        <f>'Formato 5'!G16</f>
        <v>4750000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1385000</v>
      </c>
      <c r="Q11" s="18">
        <f>'Formato 5'!C17</f>
        <v>4750000</v>
      </c>
      <c r="R11" s="18">
        <f>'Formato 5'!D17</f>
        <v>6135000</v>
      </c>
      <c r="S11" s="18">
        <f>'Formato 5'!E17</f>
        <v>6210000</v>
      </c>
      <c r="T11" s="18">
        <f>'Formato 5'!F17</f>
        <v>6135000</v>
      </c>
      <c r="U11" s="18">
        <f>'Formato 5'!G17</f>
        <v>4750000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117929658</v>
      </c>
      <c r="Q28" s="18">
        <f>'Formato 5'!C34</f>
        <v>0</v>
      </c>
      <c r="R28" s="18">
        <f>'Formato 5'!D34</f>
        <v>122054961.33</v>
      </c>
      <c r="S28" s="18">
        <f>'Formato 5'!E34</f>
        <v>102400018.3</v>
      </c>
      <c r="T28" s="18">
        <f>'Formato 5'!F34</f>
        <v>92572546.769999996</v>
      </c>
      <c r="U28" s="18">
        <f>'Formato 5'!G34</f>
        <v>-30885274.740489051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1350664.0899999999</v>
      </c>
      <c r="R31" s="18">
        <f>'Formato 5'!D37</f>
        <v>1350664.0899999999</v>
      </c>
      <c r="S31" s="18">
        <f>'Formato 5'!E37</f>
        <v>1350664.0899999999</v>
      </c>
      <c r="T31" s="18">
        <f>'Formato 5'!F37</f>
        <v>1350664.0899999999</v>
      </c>
      <c r="U31" s="18">
        <f>'Formato 5'!G37</f>
        <v>1350664.0899999999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1350664.0899999999</v>
      </c>
      <c r="R33" s="18">
        <f>'Formato 5'!D39</f>
        <v>1350664.0899999999</v>
      </c>
      <c r="S33" s="18">
        <f>'Formato 5'!E39</f>
        <v>1350664.0899999999</v>
      </c>
      <c r="T33" s="18">
        <f>'Formato 5'!F39</f>
        <v>1350664.0899999999</v>
      </c>
      <c r="U33" s="18">
        <f>'Formato 5'!G39</f>
        <v>1350664.0899999999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131871601.00048906</v>
      </c>
      <c r="Q34">
        <f>'Formato 5'!C41</f>
        <v>6507047.0800000001</v>
      </c>
      <c r="R34">
        <f>'Formato 5'!D41</f>
        <v>142503951.41048905</v>
      </c>
      <c r="S34">
        <f>'Formato 5'!E41</f>
        <v>116989461.88</v>
      </c>
      <c r="T34">
        <f>'Formato 5'!F41</f>
        <v>107086990.34999999</v>
      </c>
      <c r="U34">
        <f>'Formato 5'!G41</f>
        <v>-30312774.160978097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131871601.00048906</v>
      </c>
      <c r="Q60">
        <f>'Formato 5'!C73</f>
        <v>6420910.79</v>
      </c>
      <c r="R60">
        <f>'Formato 5'!D73</f>
        <v>142503951.41048905</v>
      </c>
      <c r="S60">
        <f>'Formato 5'!E73</f>
        <v>116989461.88</v>
      </c>
      <c r="T60">
        <f>'Formato 5'!F73</f>
        <v>107086990.34999999</v>
      </c>
      <c r="U60">
        <f>'Formato 5'!G73</f>
        <v>-30312774.160978097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131871601.00048906</v>
      </c>
      <c r="Q62">
        <f>'Formato 5'!C75</f>
        <v>6420910.79</v>
      </c>
      <c r="R62">
        <f>'Formato 5'!D75</f>
        <v>142503951.41048905</v>
      </c>
      <c r="S62">
        <f>'Formato 5'!E75</f>
        <v>116989461.88</v>
      </c>
      <c r="T62">
        <f>'Formato 5'!F75</f>
        <v>107086990.34999999</v>
      </c>
      <c r="U62">
        <f>'Formato 5'!G75</f>
        <v>-30312774.160978097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80" zoomScaleNormal="80" zoomScalePageLayoutView="90" workbookViewId="0">
      <selection activeCell="B10" sqref="B10:G10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9" t="s">
        <v>3285</v>
      </c>
      <c r="B1" s="178"/>
      <c r="C1" s="178"/>
      <c r="D1" s="178"/>
      <c r="E1" s="178"/>
      <c r="F1" s="178"/>
      <c r="G1" s="178"/>
    </row>
    <row r="2" spans="1:7" x14ac:dyDescent="0.3">
      <c r="A2" s="182" t="str">
        <f>ENTE_PUBLICO_A</f>
        <v>Sistema para el Desarrollo Integral de la Familia en el Municipio de Leon Guanajuato, Gobierno del Estado de Guanajuato (a)</v>
      </c>
      <c r="B2" s="182"/>
      <c r="C2" s="182"/>
      <c r="D2" s="182"/>
      <c r="E2" s="182"/>
      <c r="F2" s="182"/>
      <c r="G2" s="182"/>
    </row>
    <row r="3" spans="1:7" x14ac:dyDescent="0.3">
      <c r="A3" s="183" t="s">
        <v>277</v>
      </c>
      <c r="B3" s="183"/>
      <c r="C3" s="183"/>
      <c r="D3" s="183"/>
      <c r="E3" s="183"/>
      <c r="F3" s="183"/>
      <c r="G3" s="183"/>
    </row>
    <row r="4" spans="1:7" x14ac:dyDescent="0.3">
      <c r="A4" s="183" t="s">
        <v>278</v>
      </c>
      <c r="B4" s="183"/>
      <c r="C4" s="183"/>
      <c r="D4" s="183"/>
      <c r="E4" s="183"/>
      <c r="F4" s="183"/>
      <c r="G4" s="183"/>
    </row>
    <row r="5" spans="1:7" x14ac:dyDescent="0.3">
      <c r="A5" s="184" t="str">
        <f>TRIMESTRE</f>
        <v>Del 1 de enero al 31 de diciembre de 2021 (b)</v>
      </c>
      <c r="B5" s="184"/>
      <c r="C5" s="184"/>
      <c r="D5" s="184"/>
      <c r="E5" s="184"/>
      <c r="F5" s="184"/>
      <c r="G5" s="184"/>
    </row>
    <row r="6" spans="1:7" x14ac:dyDescent="0.3">
      <c r="A6" s="176" t="s">
        <v>118</v>
      </c>
      <c r="B6" s="176"/>
      <c r="C6" s="176"/>
      <c r="D6" s="176"/>
      <c r="E6" s="176"/>
      <c r="F6" s="176"/>
      <c r="G6" s="176"/>
    </row>
    <row r="7" spans="1:7" ht="15" customHeight="1" x14ac:dyDescent="0.3">
      <c r="A7" s="180" t="s">
        <v>0</v>
      </c>
      <c r="B7" s="180" t="s">
        <v>279</v>
      </c>
      <c r="C7" s="180"/>
      <c r="D7" s="180"/>
      <c r="E7" s="180"/>
      <c r="F7" s="180"/>
      <c r="G7" s="181" t="s">
        <v>280</v>
      </c>
    </row>
    <row r="8" spans="1:7" ht="28.8" x14ac:dyDescent="0.3">
      <c r="A8" s="18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0"/>
    </row>
    <row r="9" spans="1:7" x14ac:dyDescent="0.3">
      <c r="A9" s="82" t="s">
        <v>285</v>
      </c>
      <c r="B9" s="79">
        <f>SUM(B10,B18,B28,B38,B48,B58,B62,B71,B75)</f>
        <v>130486601</v>
      </c>
      <c r="C9" s="79">
        <f t="shared" ref="C9:G9" si="0">SUM(C10,C18,C28,C38,C48,C58,C62,C71,C75)</f>
        <v>4966705.62</v>
      </c>
      <c r="D9" s="79">
        <f t="shared" si="0"/>
        <v>135453306.62000003</v>
      </c>
      <c r="E9" s="79">
        <f t="shared" si="0"/>
        <v>93349322.559999987</v>
      </c>
      <c r="F9" s="79">
        <f t="shared" si="0"/>
        <v>92971427.639999986</v>
      </c>
      <c r="G9" s="79">
        <f t="shared" si="0"/>
        <v>-42103984.060000017</v>
      </c>
    </row>
    <row r="10" spans="1:7" x14ac:dyDescent="0.3">
      <c r="A10" s="83" t="s">
        <v>286</v>
      </c>
      <c r="B10" s="80">
        <v>112785534.91000001</v>
      </c>
      <c r="C10" s="80">
        <v>0</v>
      </c>
      <c r="D10" s="80">
        <f t="shared" ref="D10:F10" si="1">SUM(D11:D17)</f>
        <v>112785534.91000001</v>
      </c>
      <c r="E10" s="80">
        <f t="shared" si="1"/>
        <v>78829941.039999992</v>
      </c>
      <c r="F10" s="80">
        <f t="shared" si="1"/>
        <v>78829941.039999992</v>
      </c>
      <c r="G10" s="80">
        <f>SUM(G11:G17)</f>
        <v>-33955593.870000012</v>
      </c>
    </row>
    <row r="11" spans="1:7" x14ac:dyDescent="0.3">
      <c r="A11" s="84" t="s">
        <v>287</v>
      </c>
      <c r="B11" s="80">
        <v>74170490.150000006</v>
      </c>
      <c r="C11" s="80">
        <v>-140000</v>
      </c>
      <c r="D11" s="80">
        <v>74030490.150000006</v>
      </c>
      <c r="E11" s="80">
        <v>53255779.369999997</v>
      </c>
      <c r="F11" s="80">
        <v>53255779.369999997</v>
      </c>
      <c r="G11" s="80">
        <v>-20774710.780000009</v>
      </c>
    </row>
    <row r="12" spans="1:7" x14ac:dyDescent="0.3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3">
      <c r="A13" s="84" t="s">
        <v>289</v>
      </c>
      <c r="B13" s="80">
        <v>10777178.18</v>
      </c>
      <c r="C13" s="80">
        <v>90000</v>
      </c>
      <c r="D13" s="80">
        <v>10867178.18</v>
      </c>
      <c r="E13" s="80">
        <v>7351647.6500000013</v>
      </c>
      <c r="F13" s="80">
        <v>7351647.6500000013</v>
      </c>
      <c r="G13" s="80">
        <v>-3515530.5299999984</v>
      </c>
    </row>
    <row r="14" spans="1:7" x14ac:dyDescent="0.3">
      <c r="A14" s="84" t="s">
        <v>290</v>
      </c>
      <c r="B14" s="80">
        <v>16662352.170000004</v>
      </c>
      <c r="C14" s="80">
        <v>60000</v>
      </c>
      <c r="D14" s="80">
        <v>16722352.170000004</v>
      </c>
      <c r="E14" s="80">
        <v>12015683.869999997</v>
      </c>
      <c r="F14" s="80">
        <v>12015683.869999997</v>
      </c>
      <c r="G14" s="80">
        <v>-4706668.3000000063</v>
      </c>
    </row>
    <row r="15" spans="1:7" x14ac:dyDescent="0.3">
      <c r="A15" s="84" t="s">
        <v>291</v>
      </c>
      <c r="B15" s="80">
        <v>11175514.409999998</v>
      </c>
      <c r="C15" s="80">
        <v>-10000</v>
      </c>
      <c r="D15" s="80">
        <v>11165514.409999998</v>
      </c>
      <c r="E15" s="80">
        <v>6206830.1499999994</v>
      </c>
      <c r="F15" s="80">
        <v>6206830.1499999994</v>
      </c>
      <c r="G15" s="80">
        <v>-4958684.2599999988</v>
      </c>
    </row>
    <row r="16" spans="1:7" x14ac:dyDescent="0.3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3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3">
      <c r="A18" s="83" t="s">
        <v>294</v>
      </c>
      <c r="B18" s="80">
        <f>SUM(B19:B27)</f>
        <v>4228776.78</v>
      </c>
      <c r="C18" s="80">
        <f t="shared" ref="C18:F18" si="2">SUM(C19:C27)</f>
        <v>1138414.7899999993</v>
      </c>
      <c r="D18" s="80">
        <f t="shared" si="2"/>
        <v>5367191.57</v>
      </c>
      <c r="E18" s="80">
        <f t="shared" si="2"/>
        <v>3685271.12</v>
      </c>
      <c r="F18" s="80">
        <f t="shared" si="2"/>
        <v>3685271.12</v>
      </c>
      <c r="G18" s="80">
        <f>SUM(G19:G27)</f>
        <v>-1681920.45</v>
      </c>
    </row>
    <row r="19" spans="1:7" x14ac:dyDescent="0.3">
      <c r="A19" s="84" t="s">
        <v>295</v>
      </c>
      <c r="B19" s="80">
        <v>1191691.9400000002</v>
      </c>
      <c r="C19" s="80">
        <v>943588.86999999941</v>
      </c>
      <c r="D19" s="80">
        <v>2135280.8099999996</v>
      </c>
      <c r="E19" s="80">
        <v>1541703.0699999998</v>
      </c>
      <c r="F19" s="80">
        <v>1541703.0699999998</v>
      </c>
      <c r="G19" s="80">
        <v>-593577.73999999976</v>
      </c>
    </row>
    <row r="20" spans="1:7" x14ac:dyDescent="0.3">
      <c r="A20" s="84" t="s">
        <v>296</v>
      </c>
      <c r="B20" s="80">
        <v>824999.92000000016</v>
      </c>
      <c r="C20" s="80">
        <v>8524.4299999998184</v>
      </c>
      <c r="D20" s="80">
        <v>833524.35</v>
      </c>
      <c r="E20" s="80">
        <v>549967.14999999991</v>
      </c>
      <c r="F20" s="80">
        <v>549967.14999999991</v>
      </c>
      <c r="G20" s="80">
        <v>-283557.20000000007</v>
      </c>
    </row>
    <row r="21" spans="1:7" x14ac:dyDescent="0.3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3">
      <c r="A22" s="84" t="s">
        <v>298</v>
      </c>
      <c r="B22" s="80">
        <v>530999.74</v>
      </c>
      <c r="C22" s="80">
        <v>49694.530000000028</v>
      </c>
      <c r="D22" s="80">
        <v>580694.27</v>
      </c>
      <c r="E22" s="80">
        <v>373569.5</v>
      </c>
      <c r="F22" s="80">
        <v>373569.5</v>
      </c>
      <c r="G22" s="80">
        <v>-207124.77000000002</v>
      </c>
    </row>
    <row r="23" spans="1:7" x14ac:dyDescent="0.3">
      <c r="A23" s="84" t="s">
        <v>299</v>
      </c>
      <c r="B23" s="80">
        <v>195611.44000000003</v>
      </c>
      <c r="C23" s="80">
        <v>119213.86999999991</v>
      </c>
      <c r="D23" s="80">
        <v>314825.30999999994</v>
      </c>
      <c r="E23" s="80">
        <v>154860.63999999998</v>
      </c>
      <c r="F23" s="80">
        <v>154860.63999999998</v>
      </c>
      <c r="G23" s="80">
        <v>-159964.66999999995</v>
      </c>
    </row>
    <row r="24" spans="1:7" x14ac:dyDescent="0.3">
      <c r="A24" s="84" t="s">
        <v>300</v>
      </c>
      <c r="B24" s="80">
        <v>1270000.08</v>
      </c>
      <c r="C24" s="80">
        <v>-20999.999999999767</v>
      </c>
      <c r="D24" s="80">
        <v>1249000.0800000003</v>
      </c>
      <c r="E24" s="80">
        <v>905073.75000000012</v>
      </c>
      <c r="F24" s="80">
        <v>905073.75000000012</v>
      </c>
      <c r="G24" s="80">
        <v>-343926.33000000019</v>
      </c>
    </row>
    <row r="25" spans="1:7" x14ac:dyDescent="0.3">
      <c r="A25" s="84" t="s">
        <v>301</v>
      </c>
      <c r="B25" s="80">
        <v>38199.980000000003</v>
      </c>
      <c r="C25" s="80">
        <v>-8045.0300000000061</v>
      </c>
      <c r="D25" s="80">
        <v>30154.949999999997</v>
      </c>
      <c r="E25" s="80">
        <v>10807.35</v>
      </c>
      <c r="F25" s="80">
        <v>10807.35</v>
      </c>
      <c r="G25" s="80">
        <v>-19347.599999999999</v>
      </c>
    </row>
    <row r="26" spans="1:7" x14ac:dyDescent="0.3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3">
      <c r="A27" s="84" t="s">
        <v>303</v>
      </c>
      <c r="B27" s="80">
        <v>177273.68</v>
      </c>
      <c r="C27" s="80">
        <v>46438.119999999966</v>
      </c>
      <c r="D27" s="80">
        <v>223711.79999999996</v>
      </c>
      <c r="E27" s="80">
        <v>149289.65999999997</v>
      </c>
      <c r="F27" s="80">
        <v>149289.65999999997</v>
      </c>
      <c r="G27" s="80">
        <v>-74422.139999999985</v>
      </c>
    </row>
    <row r="28" spans="1:7" x14ac:dyDescent="0.3">
      <c r="A28" s="83" t="s">
        <v>304</v>
      </c>
      <c r="B28" s="80">
        <f>SUM(B29:B37)</f>
        <v>10261097.470000001</v>
      </c>
      <c r="C28" s="80">
        <f t="shared" ref="C28:G28" si="3">SUM(C29:C37)</f>
        <v>1625393.7599999995</v>
      </c>
      <c r="D28" s="80">
        <f t="shared" si="3"/>
        <v>11886491.23</v>
      </c>
      <c r="E28" s="80">
        <f t="shared" si="3"/>
        <v>7746735.6100000003</v>
      </c>
      <c r="F28" s="80">
        <f t="shared" si="3"/>
        <v>7375840.6900000004</v>
      </c>
      <c r="G28" s="80">
        <f t="shared" si="3"/>
        <v>-4139755.62</v>
      </c>
    </row>
    <row r="29" spans="1:7" x14ac:dyDescent="0.3">
      <c r="A29" s="84" t="s">
        <v>305</v>
      </c>
      <c r="B29" s="80">
        <v>1520481.38</v>
      </c>
      <c r="C29" s="80">
        <v>-59496.20999999973</v>
      </c>
      <c r="D29" s="80">
        <v>1460985.1700000002</v>
      </c>
      <c r="E29" s="80">
        <v>1106277.2499999998</v>
      </c>
      <c r="F29" s="80">
        <v>1106277.2499999998</v>
      </c>
      <c r="G29" s="80">
        <v>-354707.92000000039</v>
      </c>
    </row>
    <row r="30" spans="1:7" x14ac:dyDescent="0.3">
      <c r="A30" s="84" t="s">
        <v>306</v>
      </c>
      <c r="B30" s="80">
        <v>67999.95</v>
      </c>
      <c r="C30" s="80">
        <v>0</v>
      </c>
      <c r="D30" s="80">
        <v>67999.95</v>
      </c>
      <c r="E30" s="80">
        <v>36300.020000000004</v>
      </c>
      <c r="F30" s="80">
        <v>36300.020000000004</v>
      </c>
      <c r="G30" s="80">
        <v>-31699.929999999993</v>
      </c>
    </row>
    <row r="31" spans="1:7" x14ac:dyDescent="0.3">
      <c r="A31" s="84" t="s">
        <v>307</v>
      </c>
      <c r="B31" s="80">
        <v>1175787.04</v>
      </c>
      <c r="C31" s="80">
        <v>1648152.83</v>
      </c>
      <c r="D31" s="80">
        <v>2823939.87</v>
      </c>
      <c r="E31" s="80">
        <v>3859893.39</v>
      </c>
      <c r="F31" s="80">
        <v>3488998.47</v>
      </c>
      <c r="G31" s="80">
        <v>1035953.52</v>
      </c>
    </row>
    <row r="32" spans="1:7" x14ac:dyDescent="0.3">
      <c r="A32" s="84" t="s">
        <v>308</v>
      </c>
      <c r="B32" s="80">
        <v>452999.93999999994</v>
      </c>
      <c r="C32" s="80">
        <v>-1495.5800000000163</v>
      </c>
      <c r="D32" s="80">
        <v>451504.35999999993</v>
      </c>
      <c r="E32" s="80">
        <v>304634.59000000003</v>
      </c>
      <c r="F32" s="80">
        <v>304634.59000000003</v>
      </c>
      <c r="G32" s="80">
        <v>-146869.7699999999</v>
      </c>
    </row>
    <row r="33" spans="1:7" x14ac:dyDescent="0.3">
      <c r="A33" s="84" t="s">
        <v>309</v>
      </c>
      <c r="B33" s="80">
        <v>2572999.7300000004</v>
      </c>
      <c r="C33" s="80">
        <v>-54074.110000000335</v>
      </c>
      <c r="D33" s="80">
        <v>2518925.62</v>
      </c>
      <c r="E33" s="80">
        <v>380055.56000000006</v>
      </c>
      <c r="F33" s="80">
        <v>380055.56000000006</v>
      </c>
      <c r="G33" s="80">
        <v>-2138870.06</v>
      </c>
    </row>
    <row r="34" spans="1:7" x14ac:dyDescent="0.3">
      <c r="A34" s="84" t="s">
        <v>310</v>
      </c>
      <c r="B34" s="80">
        <v>269999.89000000007</v>
      </c>
      <c r="C34" s="80">
        <v>-22279.650000000052</v>
      </c>
      <c r="D34" s="80">
        <v>247720.24000000002</v>
      </c>
      <c r="E34" s="80">
        <v>87000</v>
      </c>
      <c r="F34" s="80">
        <v>87000</v>
      </c>
      <c r="G34" s="80">
        <v>-160720.24000000002</v>
      </c>
    </row>
    <row r="35" spans="1:7" x14ac:dyDescent="0.3">
      <c r="A35" s="84" t="s">
        <v>311</v>
      </c>
      <c r="B35" s="80">
        <v>298963.52</v>
      </c>
      <c r="C35" s="80">
        <v>-11918.069999999949</v>
      </c>
      <c r="D35" s="80">
        <v>287045.45000000007</v>
      </c>
      <c r="E35" s="80">
        <v>168894.01</v>
      </c>
      <c r="F35" s="80">
        <v>168894.01</v>
      </c>
      <c r="G35" s="80">
        <v>-118151.44000000006</v>
      </c>
    </row>
    <row r="36" spans="1:7" x14ac:dyDescent="0.3">
      <c r="A36" s="84" t="s">
        <v>312</v>
      </c>
      <c r="B36" s="80">
        <v>1845105.3300000005</v>
      </c>
      <c r="C36" s="80">
        <v>151015.63999999943</v>
      </c>
      <c r="D36" s="80">
        <v>1996120.97</v>
      </c>
      <c r="E36" s="80">
        <v>472548.6</v>
      </c>
      <c r="F36" s="80">
        <v>472548.6</v>
      </c>
      <c r="G36" s="80">
        <v>-1523572.37</v>
      </c>
    </row>
    <row r="37" spans="1:7" x14ac:dyDescent="0.3">
      <c r="A37" s="84" t="s">
        <v>313</v>
      </c>
      <c r="B37" s="80">
        <v>2056760.69</v>
      </c>
      <c r="C37" s="80">
        <v>-24511.089999999851</v>
      </c>
      <c r="D37" s="80">
        <v>2032249.6</v>
      </c>
      <c r="E37" s="80">
        <v>1331132.1900000004</v>
      </c>
      <c r="F37" s="80">
        <v>1331132.1900000004</v>
      </c>
      <c r="G37" s="80">
        <v>-701117.40999999968</v>
      </c>
    </row>
    <row r="38" spans="1:7" x14ac:dyDescent="0.3">
      <c r="A38" s="83" t="s">
        <v>314</v>
      </c>
      <c r="B38" s="80">
        <f>SUM(B39:B47)</f>
        <v>3003191.8499999996</v>
      </c>
      <c r="C38" s="80">
        <f t="shared" ref="C38:G38" si="4">SUM(C39:C47)</f>
        <v>2287000.0000000009</v>
      </c>
      <c r="D38" s="80">
        <f t="shared" si="4"/>
        <v>5290191.8500000006</v>
      </c>
      <c r="E38" s="80">
        <f t="shared" si="4"/>
        <v>3064511.1899999995</v>
      </c>
      <c r="F38" s="80">
        <f t="shared" si="4"/>
        <v>3057511.1899999995</v>
      </c>
      <c r="G38" s="80">
        <f t="shared" si="4"/>
        <v>-2225680.6600000011</v>
      </c>
    </row>
    <row r="39" spans="1:7" x14ac:dyDescent="0.3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3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3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3">
      <c r="A42" s="84" t="s">
        <v>318</v>
      </c>
      <c r="B42" s="80">
        <v>3003191.8499999996</v>
      </c>
      <c r="C42" s="80">
        <v>2287000.0000000009</v>
      </c>
      <c r="D42" s="80">
        <v>5290191.8500000006</v>
      </c>
      <c r="E42" s="80">
        <v>3064511.1899999995</v>
      </c>
      <c r="F42" s="80">
        <v>3057511.1899999995</v>
      </c>
      <c r="G42" s="80">
        <v>-2225680.6600000011</v>
      </c>
    </row>
    <row r="43" spans="1:7" x14ac:dyDescent="0.3">
      <c r="A43" s="84" t="s">
        <v>319</v>
      </c>
      <c r="B43" s="80">
        <v>0</v>
      </c>
      <c r="C43" s="80">
        <v>0</v>
      </c>
      <c r="D43" s="80">
        <v>0</v>
      </c>
      <c r="E43" s="80"/>
      <c r="F43" s="80"/>
      <c r="G43" s="80">
        <v>0</v>
      </c>
    </row>
    <row r="44" spans="1:7" x14ac:dyDescent="0.3">
      <c r="A44" s="84" t="s">
        <v>320</v>
      </c>
      <c r="B44" s="80">
        <v>0</v>
      </c>
      <c r="C44" s="80">
        <v>0</v>
      </c>
      <c r="D44" s="80">
        <v>0</v>
      </c>
      <c r="E44" s="80"/>
      <c r="F44" s="80"/>
      <c r="G44" s="80">
        <v>0</v>
      </c>
    </row>
    <row r="45" spans="1:7" x14ac:dyDescent="0.3">
      <c r="A45" s="84" t="s">
        <v>321</v>
      </c>
      <c r="B45" s="80">
        <v>0</v>
      </c>
      <c r="C45" s="80">
        <v>0</v>
      </c>
      <c r="D45" s="80">
        <v>0</v>
      </c>
      <c r="E45" s="80"/>
      <c r="F45" s="80"/>
      <c r="G45" s="80">
        <v>0</v>
      </c>
    </row>
    <row r="46" spans="1:7" x14ac:dyDescent="0.3">
      <c r="A46" s="84" t="s">
        <v>322</v>
      </c>
      <c r="B46" s="80">
        <v>0</v>
      </c>
      <c r="C46" s="80">
        <v>0</v>
      </c>
      <c r="D46" s="80">
        <v>0</v>
      </c>
      <c r="E46" s="80"/>
      <c r="F46" s="80"/>
      <c r="G46" s="80">
        <v>0</v>
      </c>
    </row>
    <row r="47" spans="1:7" x14ac:dyDescent="0.3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3">
      <c r="A48" s="83" t="s">
        <v>324</v>
      </c>
      <c r="B48" s="80">
        <f>SUM(B49:B57)</f>
        <v>207999.99</v>
      </c>
      <c r="C48" s="80">
        <f t="shared" ref="C48:G48" si="5">SUM(C49:C57)</f>
        <v>-84102.929999999978</v>
      </c>
      <c r="D48" s="80">
        <f t="shared" si="5"/>
        <v>123897.06000000001</v>
      </c>
      <c r="E48" s="80">
        <f t="shared" si="5"/>
        <v>22863.599999999977</v>
      </c>
      <c r="F48" s="80">
        <f t="shared" si="5"/>
        <v>22863.599999999977</v>
      </c>
      <c r="G48" s="80">
        <f t="shared" si="5"/>
        <v>-101033.46000000004</v>
      </c>
    </row>
    <row r="49" spans="1:7" x14ac:dyDescent="0.3">
      <c r="A49" s="84" t="s">
        <v>325</v>
      </c>
      <c r="B49" s="80">
        <v>59000</v>
      </c>
      <c r="C49" s="80">
        <v>-19817.229999999981</v>
      </c>
      <c r="D49" s="80">
        <v>39182.770000000019</v>
      </c>
      <c r="E49" s="80">
        <v>22863.599999999977</v>
      </c>
      <c r="F49" s="80">
        <v>22863.599999999977</v>
      </c>
      <c r="G49" s="80">
        <v>-16319.170000000042</v>
      </c>
    </row>
    <row r="50" spans="1:7" x14ac:dyDescent="0.3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3">
      <c r="A51" s="84" t="s">
        <v>327</v>
      </c>
      <c r="B51" s="80">
        <v>104000</v>
      </c>
      <c r="C51" s="80">
        <v>-50000</v>
      </c>
      <c r="D51" s="80">
        <v>54000</v>
      </c>
      <c r="E51" s="80">
        <v>0</v>
      </c>
      <c r="F51" s="80">
        <v>0</v>
      </c>
      <c r="G51" s="80">
        <v>-54000</v>
      </c>
    </row>
    <row r="52" spans="1:7" x14ac:dyDescent="0.3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3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3">
      <c r="A54" s="84" t="s">
        <v>330</v>
      </c>
      <c r="B54" s="80">
        <v>30000</v>
      </c>
      <c r="C54" s="80">
        <v>0</v>
      </c>
      <c r="D54" s="80">
        <v>30000</v>
      </c>
      <c r="E54" s="80">
        <v>0</v>
      </c>
      <c r="F54" s="80">
        <v>0</v>
      </c>
      <c r="G54" s="80">
        <v>-30000</v>
      </c>
    </row>
    <row r="55" spans="1:7" x14ac:dyDescent="0.3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3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3">
      <c r="A57" s="84" t="s">
        <v>333</v>
      </c>
      <c r="B57" s="80">
        <v>14999.99</v>
      </c>
      <c r="C57" s="80">
        <v>-14285.7</v>
      </c>
      <c r="D57" s="80">
        <v>714.29</v>
      </c>
      <c r="E57" s="80">
        <v>0</v>
      </c>
      <c r="F57" s="80">
        <v>0</v>
      </c>
      <c r="G57" s="80">
        <v>-714.29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3">
      <c r="A59" s="84" t="s">
        <v>335</v>
      </c>
      <c r="B59" s="80">
        <v>0</v>
      </c>
      <c r="C59" s="80">
        <f t="shared" ref="C59:C61" si="7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3">
      <c r="A60" s="84" t="s">
        <v>336</v>
      </c>
      <c r="B60" s="80">
        <v>0</v>
      </c>
      <c r="C60" s="80">
        <f t="shared" si="7"/>
        <v>0</v>
      </c>
      <c r="D60" s="80">
        <v>0</v>
      </c>
      <c r="E60" s="80">
        <v>0</v>
      </c>
      <c r="F60" s="80">
        <v>0</v>
      </c>
      <c r="G60" s="80">
        <f t="shared" ref="G60:G61" si="8">D60-E60</f>
        <v>0</v>
      </c>
    </row>
    <row r="61" spans="1:7" x14ac:dyDescent="0.3">
      <c r="A61" s="84" t="s">
        <v>337</v>
      </c>
      <c r="B61" s="80">
        <v>0</v>
      </c>
      <c r="C61" s="80">
        <f t="shared" si="7"/>
        <v>0</v>
      </c>
      <c r="D61" s="80">
        <v>0</v>
      </c>
      <c r="E61" s="80">
        <v>0</v>
      </c>
      <c r="F61" s="80">
        <v>0</v>
      </c>
      <c r="G61" s="80">
        <f t="shared" si="8"/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9">SUM(C63:C67,C69:C70)</f>
        <v>0</v>
      </c>
      <c r="D62" s="80">
        <f t="shared" si="9"/>
        <v>0</v>
      </c>
      <c r="E62" s="80">
        <f t="shared" si="9"/>
        <v>0</v>
      </c>
      <c r="F62" s="80">
        <f t="shared" si="9"/>
        <v>0</v>
      </c>
      <c r="G62" s="80">
        <f t="shared" si="9"/>
        <v>0</v>
      </c>
    </row>
    <row r="63" spans="1:7" x14ac:dyDescent="0.3">
      <c r="A63" s="84" t="s">
        <v>339</v>
      </c>
      <c r="B63" s="80">
        <v>0</v>
      </c>
      <c r="C63" s="80">
        <f t="shared" ref="C63:C70" si="10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3">
      <c r="A64" s="84" t="s">
        <v>340</v>
      </c>
      <c r="B64" s="80">
        <v>0</v>
      </c>
      <c r="C64" s="80">
        <f t="shared" si="10"/>
        <v>0</v>
      </c>
      <c r="D64" s="80">
        <v>0</v>
      </c>
      <c r="E64" s="80">
        <v>0</v>
      </c>
      <c r="F64" s="80">
        <v>0</v>
      </c>
      <c r="G64" s="80">
        <f t="shared" ref="G64:G70" si="11">D64-E64</f>
        <v>0</v>
      </c>
    </row>
    <row r="65" spans="1:7" x14ac:dyDescent="0.3">
      <c r="A65" s="84" t="s">
        <v>341</v>
      </c>
      <c r="B65" s="80">
        <v>0</v>
      </c>
      <c r="C65" s="80">
        <f t="shared" si="10"/>
        <v>0</v>
      </c>
      <c r="D65" s="80">
        <v>0</v>
      </c>
      <c r="E65" s="80">
        <v>0</v>
      </c>
      <c r="F65" s="80">
        <v>0</v>
      </c>
      <c r="G65" s="80">
        <f t="shared" si="11"/>
        <v>0</v>
      </c>
    </row>
    <row r="66" spans="1:7" x14ac:dyDescent="0.3">
      <c r="A66" s="84" t="s">
        <v>342</v>
      </c>
      <c r="B66" s="80">
        <v>0</v>
      </c>
      <c r="C66" s="80">
        <f t="shared" si="10"/>
        <v>0</v>
      </c>
      <c r="D66" s="80">
        <v>0</v>
      </c>
      <c r="E66" s="80">
        <v>0</v>
      </c>
      <c r="F66" s="80">
        <v>0</v>
      </c>
      <c r="G66" s="80">
        <f t="shared" si="11"/>
        <v>0</v>
      </c>
    </row>
    <row r="67" spans="1:7" x14ac:dyDescent="0.3">
      <c r="A67" s="84" t="s">
        <v>343</v>
      </c>
      <c r="B67" s="80">
        <v>0</v>
      </c>
      <c r="C67" s="80">
        <f t="shared" si="10"/>
        <v>0</v>
      </c>
      <c r="D67" s="80">
        <v>0</v>
      </c>
      <c r="E67" s="80">
        <v>0</v>
      </c>
      <c r="F67" s="80">
        <v>0</v>
      </c>
      <c r="G67" s="80">
        <f t="shared" si="11"/>
        <v>0</v>
      </c>
    </row>
    <row r="68" spans="1:7" x14ac:dyDescent="0.3">
      <c r="A68" s="84" t="s">
        <v>3301</v>
      </c>
      <c r="B68" s="80">
        <v>0</v>
      </c>
      <c r="C68" s="80">
        <f t="shared" si="10"/>
        <v>0</v>
      </c>
      <c r="D68" s="80">
        <v>0</v>
      </c>
      <c r="E68" s="80">
        <v>0</v>
      </c>
      <c r="F68" s="80">
        <v>0</v>
      </c>
      <c r="G68" s="80">
        <f t="shared" si="11"/>
        <v>0</v>
      </c>
    </row>
    <row r="69" spans="1:7" x14ac:dyDescent="0.3">
      <c r="A69" s="84" t="s">
        <v>345</v>
      </c>
      <c r="B69" s="80">
        <v>0</v>
      </c>
      <c r="C69" s="80">
        <f t="shared" si="10"/>
        <v>0</v>
      </c>
      <c r="D69" s="80">
        <v>0</v>
      </c>
      <c r="E69" s="80">
        <v>0</v>
      </c>
      <c r="F69" s="80">
        <v>0</v>
      </c>
      <c r="G69" s="80">
        <f t="shared" si="11"/>
        <v>0</v>
      </c>
    </row>
    <row r="70" spans="1:7" x14ac:dyDescent="0.3">
      <c r="A70" s="84" t="s">
        <v>346</v>
      </c>
      <c r="B70" s="80">
        <v>0</v>
      </c>
      <c r="C70" s="80">
        <f t="shared" si="10"/>
        <v>0</v>
      </c>
      <c r="D70" s="80">
        <v>0</v>
      </c>
      <c r="E70" s="80">
        <v>0</v>
      </c>
      <c r="F70" s="80">
        <v>0</v>
      </c>
      <c r="G70" s="80">
        <f t="shared" si="11"/>
        <v>0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12">SUM(C72:C74)</f>
        <v>0</v>
      </c>
      <c r="D71" s="80">
        <f t="shared" si="12"/>
        <v>0</v>
      </c>
      <c r="E71" s="80">
        <f t="shared" si="12"/>
        <v>0</v>
      </c>
      <c r="F71" s="80">
        <f t="shared" si="12"/>
        <v>0</v>
      </c>
      <c r="G71" s="80">
        <f t="shared" si="12"/>
        <v>0</v>
      </c>
    </row>
    <row r="72" spans="1:7" x14ac:dyDescent="0.3">
      <c r="A72" s="84" t="s">
        <v>348</v>
      </c>
      <c r="B72" s="80">
        <v>0</v>
      </c>
      <c r="C72" s="80">
        <f t="shared" ref="C72:C74" si="13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3">
      <c r="A73" s="84" t="s">
        <v>349</v>
      </c>
      <c r="B73" s="80">
        <v>0</v>
      </c>
      <c r="C73" s="80">
        <f t="shared" si="13"/>
        <v>0</v>
      </c>
      <c r="D73" s="80">
        <v>0</v>
      </c>
      <c r="E73" s="80">
        <v>0</v>
      </c>
      <c r="F73" s="80">
        <v>0</v>
      </c>
      <c r="G73" s="80">
        <f t="shared" ref="G73:G74" si="14">D73-E73</f>
        <v>0</v>
      </c>
    </row>
    <row r="74" spans="1:7" x14ac:dyDescent="0.3">
      <c r="A74" s="84" t="s">
        <v>350</v>
      </c>
      <c r="B74" s="80">
        <v>0</v>
      </c>
      <c r="C74" s="80">
        <f t="shared" si="13"/>
        <v>0</v>
      </c>
      <c r="D74" s="80">
        <v>0</v>
      </c>
      <c r="E74" s="80">
        <v>0</v>
      </c>
      <c r="F74" s="80">
        <v>0</v>
      </c>
      <c r="G74" s="80">
        <f t="shared" si="14"/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15">SUM(C76:C82)</f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3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3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3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3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6">D81-E81</f>
        <v>0</v>
      </c>
    </row>
    <row r="82" spans="1:7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1385000</v>
      </c>
      <c r="C84" s="79">
        <f t="shared" ref="C84:G84" si="17">SUM(C85,C93,C103,C113,C123,C133,C137,C146,C150)</f>
        <v>5665644.4899999993</v>
      </c>
      <c r="D84" s="79">
        <f t="shared" si="17"/>
        <v>7050644.4899999993</v>
      </c>
      <c r="E84" s="79">
        <f t="shared" si="17"/>
        <v>4225632.3600000003</v>
      </c>
      <c r="F84" s="79">
        <f t="shared" si="17"/>
        <v>4225632.3600000003</v>
      </c>
      <c r="G84" s="79">
        <f t="shared" si="17"/>
        <v>-2825012.13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18">SUM(C86:C92)</f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3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3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3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3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3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3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3">
      <c r="A93" s="83" t="s">
        <v>294</v>
      </c>
      <c r="B93" s="80">
        <v>0</v>
      </c>
      <c r="C93" s="80">
        <f>SUM(C94:C102)</f>
        <v>925433.51</v>
      </c>
      <c r="D93" s="80">
        <f t="shared" ref="D93:G93" si="19">SUM(D94:D102)</f>
        <v>925433.51</v>
      </c>
      <c r="E93" s="80">
        <f t="shared" si="19"/>
        <v>752308.45</v>
      </c>
      <c r="F93" s="80">
        <f t="shared" si="19"/>
        <v>752308.45</v>
      </c>
      <c r="G93" s="80">
        <f t="shared" si="19"/>
        <v>-173125.06000000011</v>
      </c>
    </row>
    <row r="94" spans="1:7" x14ac:dyDescent="0.3">
      <c r="A94" s="84" t="s">
        <v>295</v>
      </c>
      <c r="B94" s="80">
        <v>0</v>
      </c>
      <c r="C94" s="80">
        <v>149551.95000000001</v>
      </c>
      <c r="D94" s="80">
        <v>149551.95000000001</v>
      </c>
      <c r="E94" s="80">
        <v>55205.33</v>
      </c>
      <c r="F94" s="80">
        <v>55205.33</v>
      </c>
      <c r="G94" s="80">
        <f t="shared" ref="G94:G102" si="20">E94-D94</f>
        <v>-94346.62000000001</v>
      </c>
    </row>
    <row r="95" spans="1:7" x14ac:dyDescent="0.3">
      <c r="A95" s="84" t="s">
        <v>296</v>
      </c>
      <c r="B95" s="80">
        <v>0</v>
      </c>
      <c r="C95" s="80"/>
      <c r="D95" s="80"/>
      <c r="E95" s="80"/>
      <c r="F95" s="80"/>
      <c r="G95" s="80">
        <f t="shared" si="20"/>
        <v>0</v>
      </c>
    </row>
    <row r="96" spans="1:7" x14ac:dyDescent="0.3">
      <c r="A96" s="84" t="s">
        <v>297</v>
      </c>
      <c r="B96" s="80">
        <v>0</v>
      </c>
      <c r="C96" s="80"/>
      <c r="D96" s="80"/>
      <c r="E96" s="80"/>
      <c r="F96" s="80"/>
      <c r="G96" s="80">
        <f t="shared" si="20"/>
        <v>0</v>
      </c>
    </row>
    <row r="97" spans="1:7" x14ac:dyDescent="0.3">
      <c r="A97" s="84" t="s">
        <v>298</v>
      </c>
      <c r="B97" s="80">
        <v>0</v>
      </c>
      <c r="C97" s="80">
        <v>632163.33000000007</v>
      </c>
      <c r="D97" s="80">
        <v>632163.33000000007</v>
      </c>
      <c r="E97" s="80">
        <v>564061.57999999996</v>
      </c>
      <c r="F97" s="80">
        <v>564061.57999999996</v>
      </c>
      <c r="G97" s="80">
        <f t="shared" si="20"/>
        <v>-68101.750000000116</v>
      </c>
    </row>
    <row r="98" spans="1:7" x14ac:dyDescent="0.3">
      <c r="A98" s="42" t="s">
        <v>299</v>
      </c>
      <c r="B98" s="80">
        <v>0</v>
      </c>
      <c r="C98" s="80">
        <v>95460</v>
      </c>
      <c r="D98" s="80">
        <v>95460</v>
      </c>
      <c r="E98" s="80">
        <v>89464</v>
      </c>
      <c r="F98" s="80">
        <v>89464</v>
      </c>
      <c r="G98" s="80">
        <f t="shared" si="20"/>
        <v>-5996</v>
      </c>
    </row>
    <row r="99" spans="1:7" x14ac:dyDescent="0.3">
      <c r="A99" s="84" t="s">
        <v>300</v>
      </c>
      <c r="B99" s="80">
        <v>0</v>
      </c>
      <c r="C99" s="80">
        <v>20000</v>
      </c>
      <c r="D99" s="80">
        <v>20000</v>
      </c>
      <c r="E99" s="80">
        <v>20000</v>
      </c>
      <c r="F99" s="80">
        <v>20000</v>
      </c>
      <c r="G99" s="80">
        <f t="shared" si="20"/>
        <v>0</v>
      </c>
    </row>
    <row r="100" spans="1:7" x14ac:dyDescent="0.3">
      <c r="A100" s="84" t="s">
        <v>301</v>
      </c>
      <c r="B100" s="80">
        <v>0</v>
      </c>
      <c r="C100" s="80">
        <v>12</v>
      </c>
      <c r="D100" s="80">
        <v>12</v>
      </c>
      <c r="E100" s="80">
        <v>12</v>
      </c>
      <c r="F100" s="80">
        <v>12</v>
      </c>
      <c r="G100" s="80">
        <f t="shared" si="20"/>
        <v>0</v>
      </c>
    </row>
    <row r="101" spans="1:7" x14ac:dyDescent="0.3">
      <c r="A101" s="84" t="s">
        <v>302</v>
      </c>
      <c r="B101" s="80">
        <v>0</v>
      </c>
      <c r="C101" s="80"/>
      <c r="D101" s="80"/>
      <c r="E101" s="80"/>
      <c r="F101" s="80"/>
      <c r="G101" s="80">
        <f t="shared" si="20"/>
        <v>0</v>
      </c>
    </row>
    <row r="102" spans="1:7" x14ac:dyDescent="0.3">
      <c r="A102" s="84" t="s">
        <v>303</v>
      </c>
      <c r="B102" s="80">
        <v>0</v>
      </c>
      <c r="C102" s="80">
        <v>28246.230000000003</v>
      </c>
      <c r="D102" s="80">
        <v>28246.230000000003</v>
      </c>
      <c r="E102" s="80">
        <v>23565.54</v>
      </c>
      <c r="F102" s="80">
        <v>23565.54</v>
      </c>
      <c r="G102" s="80">
        <f t="shared" si="20"/>
        <v>-4680.6900000000023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3072247.7199999997</v>
      </c>
      <c r="D103" s="80">
        <f t="shared" ref="D103:G103" si="21">SUM(D104:D112)</f>
        <v>3072247.7199999997</v>
      </c>
      <c r="E103" s="80">
        <f t="shared" si="21"/>
        <v>1384896.81</v>
      </c>
      <c r="F103" s="80">
        <f t="shared" si="21"/>
        <v>1384896.81</v>
      </c>
      <c r="G103" s="80">
        <f t="shared" si="21"/>
        <v>-1687350.91</v>
      </c>
    </row>
    <row r="104" spans="1:7" x14ac:dyDescent="0.3">
      <c r="A104" s="84" t="s">
        <v>305</v>
      </c>
      <c r="B104" s="80">
        <v>0</v>
      </c>
      <c r="C104" s="80">
        <v>590713.68999999994</v>
      </c>
      <c r="D104" s="80">
        <v>590713.68999999994</v>
      </c>
      <c r="E104" s="80">
        <v>65929.739999999991</v>
      </c>
      <c r="F104" s="80">
        <v>65929.739999999991</v>
      </c>
      <c r="G104" s="80">
        <v>-524783.94999999995</v>
      </c>
    </row>
    <row r="105" spans="1:7" x14ac:dyDescent="0.3">
      <c r="A105" s="84" t="s">
        <v>306</v>
      </c>
      <c r="B105" s="80">
        <v>0</v>
      </c>
      <c r="C105" s="80"/>
      <c r="D105" s="80"/>
      <c r="E105" s="80"/>
      <c r="F105" s="80"/>
      <c r="G105" s="80">
        <v>0</v>
      </c>
    </row>
    <row r="106" spans="1:7" x14ac:dyDescent="0.3">
      <c r="A106" s="84" t="s">
        <v>307</v>
      </c>
      <c r="B106" s="80">
        <v>0</v>
      </c>
      <c r="C106" s="80">
        <v>1131900</v>
      </c>
      <c r="D106" s="80">
        <v>1131900</v>
      </c>
      <c r="E106" s="80">
        <v>24128</v>
      </c>
      <c r="F106" s="80">
        <v>24128</v>
      </c>
      <c r="G106" s="80">
        <v>-1107772</v>
      </c>
    </row>
    <row r="107" spans="1:7" x14ac:dyDescent="0.3">
      <c r="A107" s="84" t="s">
        <v>308</v>
      </c>
      <c r="B107" s="80">
        <v>0</v>
      </c>
      <c r="C107" s="80"/>
      <c r="D107" s="80"/>
      <c r="E107" s="80"/>
      <c r="F107" s="80"/>
      <c r="G107" s="80">
        <v>0</v>
      </c>
    </row>
    <row r="108" spans="1:7" x14ac:dyDescent="0.3">
      <c r="A108" s="84" t="s">
        <v>309</v>
      </c>
      <c r="B108" s="80">
        <v>0</v>
      </c>
      <c r="C108" s="80">
        <v>1349459.03</v>
      </c>
      <c r="D108" s="80">
        <v>1349459.03</v>
      </c>
      <c r="E108" s="80">
        <v>1294664.07</v>
      </c>
      <c r="F108" s="80">
        <v>1294664.07</v>
      </c>
      <c r="G108" s="80">
        <v>-54794.959999999963</v>
      </c>
    </row>
    <row r="109" spans="1:7" x14ac:dyDescent="0.3">
      <c r="A109" s="84" t="s">
        <v>310</v>
      </c>
      <c r="B109" s="80">
        <v>0</v>
      </c>
      <c r="C109" s="80"/>
      <c r="D109" s="80"/>
      <c r="E109" s="80"/>
      <c r="F109" s="80"/>
      <c r="G109" s="80">
        <v>0</v>
      </c>
    </row>
    <row r="110" spans="1:7" x14ac:dyDescent="0.3">
      <c r="A110" s="84" t="s">
        <v>311</v>
      </c>
      <c r="B110" s="80">
        <v>0</v>
      </c>
      <c r="C110" s="80"/>
      <c r="D110" s="80"/>
      <c r="E110" s="80"/>
      <c r="F110" s="80"/>
      <c r="G110" s="80">
        <v>0</v>
      </c>
    </row>
    <row r="111" spans="1:7" x14ac:dyDescent="0.3">
      <c r="A111" s="84" t="s">
        <v>312</v>
      </c>
      <c r="B111" s="80">
        <v>0</v>
      </c>
      <c r="C111" s="80">
        <v>175</v>
      </c>
      <c r="D111" s="80">
        <v>175</v>
      </c>
      <c r="E111" s="80">
        <v>175</v>
      </c>
      <c r="F111" s="80">
        <v>175</v>
      </c>
      <c r="G111" s="80">
        <v>0</v>
      </c>
    </row>
    <row r="112" spans="1:7" x14ac:dyDescent="0.3">
      <c r="A112" s="84" t="s">
        <v>313</v>
      </c>
      <c r="B112" s="80">
        <v>0</v>
      </c>
      <c r="C112" s="80"/>
      <c r="D112" s="80"/>
      <c r="E112" s="80"/>
      <c r="F112" s="80"/>
      <c r="G112" s="80">
        <v>0</v>
      </c>
    </row>
    <row r="113" spans="1:7" x14ac:dyDescent="0.3">
      <c r="A113" s="83" t="s">
        <v>314</v>
      </c>
      <c r="B113" s="80">
        <f>SUM(B114:B122)</f>
        <v>1385000</v>
      </c>
      <c r="C113" s="80">
        <f t="shared" ref="C113:G113" si="22">SUM(C114:C122)</f>
        <v>307803.26</v>
      </c>
      <c r="D113" s="80">
        <f t="shared" si="22"/>
        <v>1692803.26</v>
      </c>
      <c r="E113" s="80">
        <f t="shared" si="22"/>
        <v>1384562.86</v>
      </c>
      <c r="F113" s="80">
        <f t="shared" si="22"/>
        <v>1384562.86</v>
      </c>
      <c r="G113" s="80">
        <f t="shared" si="22"/>
        <v>-308240.39999999991</v>
      </c>
    </row>
    <row r="114" spans="1:7" x14ac:dyDescent="0.3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3">
      <c r="A115" s="84" t="s">
        <v>316</v>
      </c>
      <c r="B115" s="80">
        <v>0</v>
      </c>
      <c r="C115" s="80">
        <v>150000</v>
      </c>
      <c r="D115" s="80">
        <v>150000</v>
      </c>
      <c r="E115" s="80">
        <v>150000</v>
      </c>
      <c r="F115" s="80">
        <v>150000</v>
      </c>
      <c r="G115" s="80">
        <v>0</v>
      </c>
    </row>
    <row r="116" spans="1:7" x14ac:dyDescent="0.3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3">
      <c r="A117" s="84" t="s">
        <v>318</v>
      </c>
      <c r="B117" s="80">
        <v>1385000</v>
      </c>
      <c r="C117" s="80">
        <v>157803.26</v>
      </c>
      <c r="D117" s="80">
        <v>1542803.26</v>
      </c>
      <c r="E117" s="80">
        <v>1234562.8600000001</v>
      </c>
      <c r="F117" s="80">
        <v>1234562.8600000001</v>
      </c>
      <c r="G117" s="80">
        <v>-308240.39999999991</v>
      </c>
    </row>
    <row r="118" spans="1:7" x14ac:dyDescent="0.3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3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23">SUM(C124:C132)</f>
        <v>1360160</v>
      </c>
      <c r="D123" s="80">
        <f t="shared" si="23"/>
        <v>1360160</v>
      </c>
      <c r="E123" s="80">
        <f t="shared" si="23"/>
        <v>703864.24</v>
      </c>
      <c r="F123" s="80">
        <f t="shared" si="23"/>
        <v>703864.24</v>
      </c>
      <c r="G123" s="80">
        <f t="shared" si="23"/>
        <v>-656295.76</v>
      </c>
    </row>
    <row r="124" spans="1:7" x14ac:dyDescent="0.3">
      <c r="A124" s="84" t="s">
        <v>325</v>
      </c>
      <c r="B124" s="80">
        <v>0</v>
      </c>
      <c r="C124" s="80">
        <v>1255160</v>
      </c>
      <c r="D124" s="80">
        <v>1255160</v>
      </c>
      <c r="E124" s="80">
        <v>599464.24</v>
      </c>
      <c r="F124" s="80">
        <v>599464.24</v>
      </c>
      <c r="G124" s="80">
        <v>-655695.76</v>
      </c>
    </row>
    <row r="125" spans="1:7" x14ac:dyDescent="0.3">
      <c r="A125" s="84" t="s">
        <v>326</v>
      </c>
      <c r="B125" s="80">
        <v>0</v>
      </c>
      <c r="C125" s="80"/>
      <c r="D125" s="80"/>
      <c r="E125" s="80"/>
      <c r="F125" s="80"/>
      <c r="G125" s="80">
        <v>0</v>
      </c>
    </row>
    <row r="126" spans="1:7" x14ac:dyDescent="0.3">
      <c r="A126" s="84" t="s">
        <v>327</v>
      </c>
      <c r="B126" s="80">
        <v>0</v>
      </c>
      <c r="C126" s="80">
        <v>105000</v>
      </c>
      <c r="D126" s="80">
        <v>105000</v>
      </c>
      <c r="E126" s="80">
        <v>104400</v>
      </c>
      <c r="F126" s="80">
        <v>104400</v>
      </c>
      <c r="G126" s="80">
        <v>-600</v>
      </c>
    </row>
    <row r="127" spans="1:7" x14ac:dyDescent="0.3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3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3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f t="shared" si="24"/>
        <v>0</v>
      </c>
      <c r="G133" s="80">
        <f t="shared" si="24"/>
        <v>0</v>
      </c>
    </row>
    <row r="134" spans="1:7" x14ac:dyDescent="0.3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3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25">SUM(C138:C142,C144:C145)</f>
        <v>0</v>
      </c>
      <c r="D137" s="80">
        <f t="shared" si="25"/>
        <v>0</v>
      </c>
      <c r="E137" s="80">
        <f t="shared" si="25"/>
        <v>0</v>
      </c>
      <c r="F137" s="80">
        <f t="shared" si="25"/>
        <v>0</v>
      </c>
      <c r="G137" s="80">
        <f t="shared" si="25"/>
        <v>0</v>
      </c>
    </row>
    <row r="138" spans="1:7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3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3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3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3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26">SUM(C147:C149)</f>
        <v>0</v>
      </c>
      <c r="D146" s="80">
        <f t="shared" si="26"/>
        <v>0</v>
      </c>
      <c r="E146" s="80">
        <f t="shared" si="26"/>
        <v>0</v>
      </c>
      <c r="F146" s="80">
        <f t="shared" si="26"/>
        <v>0</v>
      </c>
      <c r="G146" s="80">
        <f t="shared" si="26"/>
        <v>0</v>
      </c>
    </row>
    <row r="147" spans="1:7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27">SUM(C151:C157)</f>
        <v>0</v>
      </c>
      <c r="D150" s="80">
        <f t="shared" si="27"/>
        <v>0</v>
      </c>
      <c r="E150" s="80">
        <f t="shared" si="27"/>
        <v>0</v>
      </c>
      <c r="F150" s="80">
        <f t="shared" si="27"/>
        <v>0</v>
      </c>
      <c r="G150" s="80">
        <f t="shared" si="27"/>
        <v>0</v>
      </c>
    </row>
    <row r="151" spans="1:7" x14ac:dyDescent="0.3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3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3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3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131871601</v>
      </c>
      <c r="C159" s="79">
        <f t="shared" ref="C159:G159" si="28">C9+C84</f>
        <v>10632350.109999999</v>
      </c>
      <c r="D159" s="79">
        <f t="shared" si="28"/>
        <v>142503951.11000004</v>
      </c>
      <c r="E159" s="79">
        <f t="shared" si="28"/>
        <v>97574954.919999987</v>
      </c>
      <c r="F159" s="79">
        <f t="shared" si="28"/>
        <v>97197059.999999985</v>
      </c>
      <c r="G159" s="79">
        <f t="shared" si="28"/>
        <v>-44928996.19000002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130486601</v>
      </c>
      <c r="Q2" s="18">
        <f>'Formato 6 a)'!C9</f>
        <v>4966705.62</v>
      </c>
      <c r="R2" s="18">
        <f>'Formato 6 a)'!D9</f>
        <v>135453306.62000003</v>
      </c>
      <c r="S2" s="18">
        <f>'Formato 6 a)'!E9</f>
        <v>93349322.559999987</v>
      </c>
      <c r="T2" s="18">
        <f>'Formato 6 a)'!F9</f>
        <v>92971427.639999986</v>
      </c>
      <c r="U2" s="18">
        <f>'Formato 6 a)'!G9</f>
        <v>-42103984.060000017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112785534.91000001</v>
      </c>
      <c r="Q3" s="18">
        <f>'Formato 6 a)'!C10</f>
        <v>0</v>
      </c>
      <c r="R3" s="18">
        <f>'Formato 6 a)'!D10</f>
        <v>112785534.91000001</v>
      </c>
      <c r="S3" s="18">
        <f>'Formato 6 a)'!E10</f>
        <v>78829941.039999992</v>
      </c>
      <c r="T3" s="18">
        <f>'Formato 6 a)'!F10</f>
        <v>78829941.039999992</v>
      </c>
      <c r="U3" s="18">
        <f>'Formato 6 a)'!G10</f>
        <v>-33955593.870000012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74170490.150000006</v>
      </c>
      <c r="Q4" s="18">
        <f>'Formato 6 a)'!C11</f>
        <v>-140000</v>
      </c>
      <c r="R4" s="18">
        <f>'Formato 6 a)'!D11</f>
        <v>74030490.150000006</v>
      </c>
      <c r="S4" s="18">
        <f>'Formato 6 a)'!E11</f>
        <v>53255779.369999997</v>
      </c>
      <c r="T4" s="18">
        <f>'Formato 6 a)'!F11</f>
        <v>53255779.369999997</v>
      </c>
      <c r="U4" s="18">
        <f>'Formato 6 a)'!G11</f>
        <v>-20774710.780000009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10777178.18</v>
      </c>
      <c r="Q6" s="18">
        <f>'Formato 6 a)'!C13</f>
        <v>90000</v>
      </c>
      <c r="R6" s="18">
        <f>'Formato 6 a)'!D13</f>
        <v>10867178.18</v>
      </c>
      <c r="S6" s="18">
        <f>'Formato 6 a)'!E13</f>
        <v>7351647.6500000013</v>
      </c>
      <c r="T6" s="18">
        <f>'Formato 6 a)'!F13</f>
        <v>7351647.6500000013</v>
      </c>
      <c r="U6" s="18">
        <f>'Formato 6 a)'!G13</f>
        <v>-3515530.5299999984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16662352.170000004</v>
      </c>
      <c r="Q7" s="18">
        <f>'Formato 6 a)'!C14</f>
        <v>60000</v>
      </c>
      <c r="R7" s="18">
        <f>'Formato 6 a)'!D14</f>
        <v>16722352.170000004</v>
      </c>
      <c r="S7" s="18">
        <f>'Formato 6 a)'!E14</f>
        <v>12015683.869999997</v>
      </c>
      <c r="T7" s="18">
        <f>'Formato 6 a)'!F14</f>
        <v>12015683.869999997</v>
      </c>
      <c r="U7" s="18">
        <f>'Formato 6 a)'!G14</f>
        <v>-4706668.3000000063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11175514.409999998</v>
      </c>
      <c r="Q8" s="18">
        <f>'Formato 6 a)'!C15</f>
        <v>-10000</v>
      </c>
      <c r="R8" s="18">
        <f>'Formato 6 a)'!D15</f>
        <v>11165514.409999998</v>
      </c>
      <c r="S8" s="18">
        <f>'Formato 6 a)'!E15</f>
        <v>6206830.1499999994</v>
      </c>
      <c r="T8" s="18">
        <f>'Formato 6 a)'!F15</f>
        <v>6206830.1499999994</v>
      </c>
      <c r="U8" s="18">
        <f>'Formato 6 a)'!G15</f>
        <v>-4958684.2599999988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4228776.78</v>
      </c>
      <c r="Q11" s="18">
        <f>'Formato 6 a)'!C18</f>
        <v>1138414.7899999993</v>
      </c>
      <c r="R11" s="18">
        <f>'Formato 6 a)'!D18</f>
        <v>5367191.57</v>
      </c>
      <c r="S11" s="18">
        <f>'Formato 6 a)'!E18</f>
        <v>3685271.12</v>
      </c>
      <c r="T11" s="18">
        <f>'Formato 6 a)'!F18</f>
        <v>3685271.12</v>
      </c>
      <c r="U11" s="18">
        <f>'Formato 6 a)'!G18</f>
        <v>-1681920.45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1191691.9400000002</v>
      </c>
      <c r="Q12" s="18">
        <f>'Formato 6 a)'!C19</f>
        <v>943588.86999999941</v>
      </c>
      <c r="R12" s="18">
        <f>'Formato 6 a)'!D19</f>
        <v>2135280.8099999996</v>
      </c>
      <c r="S12" s="18">
        <f>'Formato 6 a)'!E19</f>
        <v>1541703.0699999998</v>
      </c>
      <c r="T12" s="18">
        <f>'Formato 6 a)'!F19</f>
        <v>1541703.0699999998</v>
      </c>
      <c r="U12" s="18">
        <f>'Formato 6 a)'!G19</f>
        <v>-593577.73999999976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824999.92000000016</v>
      </c>
      <c r="Q13" s="18">
        <f>'Formato 6 a)'!C20</f>
        <v>8524.4299999998184</v>
      </c>
      <c r="R13" s="18">
        <f>'Formato 6 a)'!D20</f>
        <v>833524.35</v>
      </c>
      <c r="S13" s="18">
        <f>'Formato 6 a)'!E20</f>
        <v>549967.14999999991</v>
      </c>
      <c r="T13" s="18">
        <f>'Formato 6 a)'!F20</f>
        <v>549967.14999999991</v>
      </c>
      <c r="U13" s="18">
        <f>'Formato 6 a)'!G20</f>
        <v>-283557.20000000007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530999.74</v>
      </c>
      <c r="Q15" s="18">
        <f>'Formato 6 a)'!C22</f>
        <v>49694.530000000028</v>
      </c>
      <c r="R15" s="18">
        <f>'Formato 6 a)'!D22</f>
        <v>580694.27</v>
      </c>
      <c r="S15" s="18">
        <f>'Formato 6 a)'!E22</f>
        <v>373569.5</v>
      </c>
      <c r="T15" s="18">
        <f>'Formato 6 a)'!F22</f>
        <v>373569.5</v>
      </c>
      <c r="U15" s="18">
        <f>'Formato 6 a)'!G22</f>
        <v>-207124.77000000002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195611.44000000003</v>
      </c>
      <c r="Q16" s="18">
        <f>'Formato 6 a)'!C23</f>
        <v>119213.86999999991</v>
      </c>
      <c r="R16" s="18">
        <f>'Formato 6 a)'!D23</f>
        <v>314825.30999999994</v>
      </c>
      <c r="S16" s="18">
        <f>'Formato 6 a)'!E23</f>
        <v>154860.63999999998</v>
      </c>
      <c r="T16" s="18">
        <f>'Formato 6 a)'!F23</f>
        <v>154860.63999999998</v>
      </c>
      <c r="U16" s="18">
        <f>'Formato 6 a)'!G23</f>
        <v>-159964.66999999995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1270000.08</v>
      </c>
      <c r="Q17" s="18">
        <f>'Formato 6 a)'!C24</f>
        <v>-20999.999999999767</v>
      </c>
      <c r="R17" s="18">
        <f>'Formato 6 a)'!D24</f>
        <v>1249000.0800000003</v>
      </c>
      <c r="S17" s="18">
        <f>'Formato 6 a)'!E24</f>
        <v>905073.75000000012</v>
      </c>
      <c r="T17" s="18">
        <f>'Formato 6 a)'!F24</f>
        <v>905073.75000000012</v>
      </c>
      <c r="U17" s="18">
        <f>'Formato 6 a)'!G24</f>
        <v>-343926.33000000019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38199.980000000003</v>
      </c>
      <c r="Q18" s="18">
        <f>'Formato 6 a)'!C25</f>
        <v>-8045.0300000000061</v>
      </c>
      <c r="R18" s="18">
        <f>'Formato 6 a)'!D25</f>
        <v>30154.949999999997</v>
      </c>
      <c r="S18" s="18">
        <f>'Formato 6 a)'!E25</f>
        <v>10807.35</v>
      </c>
      <c r="T18" s="18">
        <f>'Formato 6 a)'!F25</f>
        <v>10807.35</v>
      </c>
      <c r="U18" s="18">
        <f>'Formato 6 a)'!G25</f>
        <v>-19347.599999999999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177273.68</v>
      </c>
      <c r="Q20" s="18">
        <f>'Formato 6 a)'!C27</f>
        <v>46438.119999999966</v>
      </c>
      <c r="R20" s="18">
        <f>'Formato 6 a)'!D27</f>
        <v>223711.79999999996</v>
      </c>
      <c r="S20" s="18">
        <f>'Formato 6 a)'!E27</f>
        <v>149289.65999999997</v>
      </c>
      <c r="T20" s="18">
        <f>'Formato 6 a)'!F27</f>
        <v>149289.65999999997</v>
      </c>
      <c r="U20" s="18">
        <f>'Formato 6 a)'!G27</f>
        <v>-74422.139999999985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10261097.470000001</v>
      </c>
      <c r="Q21" s="18">
        <f>'Formato 6 a)'!C28</f>
        <v>1625393.7599999995</v>
      </c>
      <c r="R21" s="18">
        <f>'Formato 6 a)'!D28</f>
        <v>11886491.23</v>
      </c>
      <c r="S21" s="18">
        <f>'Formato 6 a)'!E28</f>
        <v>7746735.6100000003</v>
      </c>
      <c r="T21" s="18">
        <f>'Formato 6 a)'!F28</f>
        <v>7375840.6900000004</v>
      </c>
      <c r="U21" s="18">
        <f>'Formato 6 a)'!G28</f>
        <v>-4139755.62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1520481.38</v>
      </c>
      <c r="Q22" s="18">
        <f>'Formato 6 a)'!C29</f>
        <v>-59496.20999999973</v>
      </c>
      <c r="R22" s="18">
        <f>'Formato 6 a)'!D29</f>
        <v>1460985.1700000002</v>
      </c>
      <c r="S22" s="18">
        <f>'Formato 6 a)'!E29</f>
        <v>1106277.2499999998</v>
      </c>
      <c r="T22" s="18">
        <f>'Formato 6 a)'!F29</f>
        <v>1106277.2499999998</v>
      </c>
      <c r="U22" s="18">
        <f>'Formato 6 a)'!G29</f>
        <v>-354707.92000000039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67999.95</v>
      </c>
      <c r="Q23" s="18">
        <f>'Formato 6 a)'!C30</f>
        <v>0</v>
      </c>
      <c r="R23" s="18">
        <f>'Formato 6 a)'!D30</f>
        <v>67999.95</v>
      </c>
      <c r="S23" s="18">
        <f>'Formato 6 a)'!E30</f>
        <v>36300.020000000004</v>
      </c>
      <c r="T23" s="18">
        <f>'Formato 6 a)'!F30</f>
        <v>36300.020000000004</v>
      </c>
      <c r="U23" s="18">
        <f>'Formato 6 a)'!G30</f>
        <v>-31699.929999999993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1175787.04</v>
      </c>
      <c r="Q24" s="18">
        <f>'Formato 6 a)'!C31</f>
        <v>1648152.83</v>
      </c>
      <c r="R24" s="18">
        <f>'Formato 6 a)'!D31</f>
        <v>2823939.87</v>
      </c>
      <c r="S24" s="18">
        <f>'Formato 6 a)'!E31</f>
        <v>3859893.39</v>
      </c>
      <c r="T24" s="18">
        <f>'Formato 6 a)'!F31</f>
        <v>3488998.47</v>
      </c>
      <c r="U24" s="18">
        <f>'Formato 6 a)'!G31</f>
        <v>1035953.52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452999.93999999994</v>
      </c>
      <c r="Q25" s="18">
        <f>'Formato 6 a)'!C32</f>
        <v>-1495.5800000000163</v>
      </c>
      <c r="R25" s="18">
        <f>'Formato 6 a)'!D32</f>
        <v>451504.35999999993</v>
      </c>
      <c r="S25" s="18">
        <f>'Formato 6 a)'!E32</f>
        <v>304634.59000000003</v>
      </c>
      <c r="T25" s="18">
        <f>'Formato 6 a)'!F32</f>
        <v>304634.59000000003</v>
      </c>
      <c r="U25" s="18">
        <f>'Formato 6 a)'!G32</f>
        <v>-146869.7699999999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2572999.7300000004</v>
      </c>
      <c r="Q26" s="18">
        <f>'Formato 6 a)'!C33</f>
        <v>-54074.110000000335</v>
      </c>
      <c r="R26" s="18">
        <f>'Formato 6 a)'!D33</f>
        <v>2518925.62</v>
      </c>
      <c r="S26" s="18">
        <f>'Formato 6 a)'!E33</f>
        <v>380055.56000000006</v>
      </c>
      <c r="T26" s="18">
        <f>'Formato 6 a)'!F33</f>
        <v>380055.56000000006</v>
      </c>
      <c r="U26" s="18">
        <f>'Formato 6 a)'!G33</f>
        <v>-2138870.06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269999.89000000007</v>
      </c>
      <c r="Q27" s="18">
        <f>'Formato 6 a)'!C34</f>
        <v>-22279.650000000052</v>
      </c>
      <c r="R27" s="18">
        <f>'Formato 6 a)'!D34</f>
        <v>247720.24000000002</v>
      </c>
      <c r="S27" s="18">
        <f>'Formato 6 a)'!E34</f>
        <v>87000</v>
      </c>
      <c r="T27" s="18">
        <f>'Formato 6 a)'!F34</f>
        <v>87000</v>
      </c>
      <c r="U27" s="18">
        <f>'Formato 6 a)'!G34</f>
        <v>-160720.24000000002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298963.52</v>
      </c>
      <c r="Q28" s="18">
        <f>'Formato 6 a)'!C35</f>
        <v>-11918.069999999949</v>
      </c>
      <c r="R28" s="18">
        <f>'Formato 6 a)'!D35</f>
        <v>287045.45000000007</v>
      </c>
      <c r="S28" s="18">
        <f>'Formato 6 a)'!E35</f>
        <v>168894.01</v>
      </c>
      <c r="T28" s="18">
        <f>'Formato 6 a)'!F35</f>
        <v>168894.01</v>
      </c>
      <c r="U28" s="18">
        <f>'Formato 6 a)'!G35</f>
        <v>-118151.44000000006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1845105.3300000005</v>
      </c>
      <c r="Q29" s="18">
        <f>'Formato 6 a)'!C36</f>
        <v>151015.63999999943</v>
      </c>
      <c r="R29" s="18">
        <f>'Formato 6 a)'!D36</f>
        <v>1996120.97</v>
      </c>
      <c r="S29" s="18">
        <f>'Formato 6 a)'!E36</f>
        <v>472548.6</v>
      </c>
      <c r="T29" s="18">
        <f>'Formato 6 a)'!F36</f>
        <v>472548.6</v>
      </c>
      <c r="U29" s="18">
        <f>'Formato 6 a)'!G36</f>
        <v>-1523572.37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2056760.69</v>
      </c>
      <c r="Q30" s="18">
        <f>'Formato 6 a)'!C37</f>
        <v>-24511.089999999851</v>
      </c>
      <c r="R30" s="18">
        <f>'Formato 6 a)'!D37</f>
        <v>2032249.6</v>
      </c>
      <c r="S30" s="18">
        <f>'Formato 6 a)'!E37</f>
        <v>1331132.1900000004</v>
      </c>
      <c r="T30" s="18">
        <f>'Formato 6 a)'!F37</f>
        <v>1331132.1900000004</v>
      </c>
      <c r="U30" s="18">
        <f>'Formato 6 a)'!G37</f>
        <v>-701117.40999999968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3003191.8499999996</v>
      </c>
      <c r="Q31" s="18">
        <f>'Formato 6 a)'!C38</f>
        <v>2287000.0000000009</v>
      </c>
      <c r="R31" s="18">
        <f>'Formato 6 a)'!D38</f>
        <v>5290191.8500000006</v>
      </c>
      <c r="S31" s="18">
        <f>'Formato 6 a)'!E38</f>
        <v>3064511.1899999995</v>
      </c>
      <c r="T31" s="18">
        <f>'Formato 6 a)'!F38</f>
        <v>3057511.1899999995</v>
      </c>
      <c r="U31" s="18">
        <f>'Formato 6 a)'!G38</f>
        <v>-2225680.6600000011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3003191.8499999996</v>
      </c>
      <c r="Q35" s="18">
        <f>'Formato 6 a)'!C42</f>
        <v>2287000.0000000009</v>
      </c>
      <c r="R35" s="18">
        <f>'Formato 6 a)'!D42</f>
        <v>5290191.8500000006</v>
      </c>
      <c r="S35" s="18">
        <f>'Formato 6 a)'!E42</f>
        <v>3064511.1899999995</v>
      </c>
      <c r="T35" s="18">
        <f>'Formato 6 a)'!F42</f>
        <v>3057511.1899999995</v>
      </c>
      <c r="U35" s="18">
        <f>'Formato 6 a)'!G42</f>
        <v>-2225680.6600000011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207999.99</v>
      </c>
      <c r="Q41" s="18">
        <f>'Formato 6 a)'!C48</f>
        <v>-84102.929999999978</v>
      </c>
      <c r="R41" s="18">
        <f>'Formato 6 a)'!D48</f>
        <v>123897.06000000001</v>
      </c>
      <c r="S41" s="18">
        <f>'Formato 6 a)'!E48</f>
        <v>22863.599999999977</v>
      </c>
      <c r="T41" s="18">
        <f>'Formato 6 a)'!F48</f>
        <v>22863.599999999977</v>
      </c>
      <c r="U41" s="18">
        <f>'Formato 6 a)'!G48</f>
        <v>-101033.46000000004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59000</v>
      </c>
      <c r="Q42" s="18">
        <f>'Formato 6 a)'!C49</f>
        <v>-19817.229999999981</v>
      </c>
      <c r="R42" s="18">
        <f>'Formato 6 a)'!D49</f>
        <v>39182.770000000019</v>
      </c>
      <c r="S42" s="18">
        <f>'Formato 6 a)'!E49</f>
        <v>22863.599999999977</v>
      </c>
      <c r="T42" s="18">
        <f>'Formato 6 a)'!F49</f>
        <v>22863.599999999977</v>
      </c>
      <c r="U42" s="18">
        <f>'Formato 6 a)'!G49</f>
        <v>-16319.170000000042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104000</v>
      </c>
      <c r="Q44" s="18">
        <f>'Formato 6 a)'!C51</f>
        <v>-50000</v>
      </c>
      <c r="R44" s="18">
        <f>'Formato 6 a)'!D51</f>
        <v>54000</v>
      </c>
      <c r="S44" s="18">
        <f>'Formato 6 a)'!E51</f>
        <v>0</v>
      </c>
      <c r="T44" s="18">
        <f>'Formato 6 a)'!F51</f>
        <v>0</v>
      </c>
      <c r="U44" s="18">
        <f>'Formato 6 a)'!G51</f>
        <v>-54000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30000</v>
      </c>
      <c r="Q47" s="18">
        <f>'Formato 6 a)'!C54</f>
        <v>0</v>
      </c>
      <c r="R47" s="18">
        <f>'Formato 6 a)'!D54</f>
        <v>30000</v>
      </c>
      <c r="S47" s="18">
        <f>'Formato 6 a)'!E54</f>
        <v>0</v>
      </c>
      <c r="T47" s="18">
        <f>'Formato 6 a)'!F54</f>
        <v>0</v>
      </c>
      <c r="U47" s="18">
        <f>'Formato 6 a)'!G54</f>
        <v>-30000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14999.99</v>
      </c>
      <c r="Q50" s="18">
        <f>'Formato 6 a)'!C57</f>
        <v>-14285.7</v>
      </c>
      <c r="R50" s="18">
        <f>'Formato 6 a)'!D57</f>
        <v>714.29</v>
      </c>
      <c r="S50" s="18">
        <f>'Formato 6 a)'!E57</f>
        <v>0</v>
      </c>
      <c r="T50" s="18">
        <f>'Formato 6 a)'!F57</f>
        <v>0</v>
      </c>
      <c r="U50" s="18">
        <f>'Formato 6 a)'!G57</f>
        <v>-714.29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1385000</v>
      </c>
      <c r="Q76">
        <f>'Formato 6 a)'!C84</f>
        <v>5665644.4899999993</v>
      </c>
      <c r="R76">
        <f>'Formato 6 a)'!D84</f>
        <v>7050644.4899999993</v>
      </c>
      <c r="S76">
        <f>'Formato 6 a)'!E84</f>
        <v>4225632.3600000003</v>
      </c>
      <c r="T76">
        <f>'Formato 6 a)'!F84</f>
        <v>4225632.3600000003</v>
      </c>
      <c r="U76">
        <f>'Formato 6 a)'!G84</f>
        <v>-2825012.13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925433.51</v>
      </c>
      <c r="R85">
        <f>'Formato 6 a)'!D93</f>
        <v>925433.51</v>
      </c>
      <c r="S85">
        <f>'Formato 6 a)'!E93</f>
        <v>752308.45</v>
      </c>
      <c r="T85">
        <f>'Formato 6 a)'!F93</f>
        <v>752308.45</v>
      </c>
      <c r="U85">
        <f>'Formato 6 a)'!G93</f>
        <v>-173125.06000000011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149551.95000000001</v>
      </c>
      <c r="R86">
        <f>'Formato 6 a)'!D94</f>
        <v>149551.95000000001</v>
      </c>
      <c r="S86">
        <f>'Formato 6 a)'!E94</f>
        <v>55205.33</v>
      </c>
      <c r="T86">
        <f>'Formato 6 a)'!F94</f>
        <v>55205.33</v>
      </c>
      <c r="U86">
        <f>'Formato 6 a)'!G94</f>
        <v>-94346.62000000001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632163.33000000007</v>
      </c>
      <c r="R89">
        <f>'Formato 6 a)'!D97</f>
        <v>632163.33000000007</v>
      </c>
      <c r="S89">
        <f>'Formato 6 a)'!E97</f>
        <v>564061.57999999996</v>
      </c>
      <c r="T89">
        <f>'Formato 6 a)'!F97</f>
        <v>564061.57999999996</v>
      </c>
      <c r="U89">
        <f>'Formato 6 a)'!G97</f>
        <v>-68101.750000000116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95460</v>
      </c>
      <c r="R90">
        <f>'Formato 6 a)'!D98</f>
        <v>95460</v>
      </c>
      <c r="S90">
        <f>'Formato 6 a)'!E98</f>
        <v>89464</v>
      </c>
      <c r="T90">
        <f>'Formato 6 a)'!F98</f>
        <v>89464</v>
      </c>
      <c r="U90">
        <f>'Formato 6 a)'!G98</f>
        <v>-5996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20000</v>
      </c>
      <c r="R91">
        <f>'Formato 6 a)'!D99</f>
        <v>20000</v>
      </c>
      <c r="S91">
        <f>'Formato 6 a)'!E99</f>
        <v>20000</v>
      </c>
      <c r="T91">
        <f>'Formato 6 a)'!F99</f>
        <v>20000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12</v>
      </c>
      <c r="R92">
        <f>'Formato 6 a)'!D100</f>
        <v>12</v>
      </c>
      <c r="S92">
        <f>'Formato 6 a)'!E100</f>
        <v>12</v>
      </c>
      <c r="T92">
        <f>'Formato 6 a)'!F100</f>
        <v>12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28246.230000000003</v>
      </c>
      <c r="R94">
        <f>'Formato 6 a)'!D102</f>
        <v>28246.230000000003</v>
      </c>
      <c r="S94">
        <f>'Formato 6 a)'!E102</f>
        <v>23565.54</v>
      </c>
      <c r="T94">
        <f>'Formato 6 a)'!F102</f>
        <v>23565.54</v>
      </c>
      <c r="U94">
        <f>'Formato 6 a)'!G102</f>
        <v>-4680.6900000000023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3072247.7199999997</v>
      </c>
      <c r="R95">
        <f>'Formato 6 a)'!D103</f>
        <v>3072247.7199999997</v>
      </c>
      <c r="S95">
        <f>'Formato 6 a)'!E103</f>
        <v>1384896.81</v>
      </c>
      <c r="T95">
        <f>'Formato 6 a)'!F103</f>
        <v>1384896.81</v>
      </c>
      <c r="U95">
        <f>'Formato 6 a)'!G103</f>
        <v>-1687350.91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590713.68999999994</v>
      </c>
      <c r="R96">
        <f>'Formato 6 a)'!D104</f>
        <v>590713.68999999994</v>
      </c>
      <c r="S96">
        <f>'Formato 6 a)'!E104</f>
        <v>65929.739999999991</v>
      </c>
      <c r="T96">
        <f>'Formato 6 a)'!F104</f>
        <v>65929.739999999991</v>
      </c>
      <c r="U96">
        <f>'Formato 6 a)'!G104</f>
        <v>-524783.94999999995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1131900</v>
      </c>
      <c r="R98">
        <f>'Formato 6 a)'!D106</f>
        <v>1131900</v>
      </c>
      <c r="S98">
        <f>'Formato 6 a)'!E106</f>
        <v>24128</v>
      </c>
      <c r="T98">
        <f>'Formato 6 a)'!F106</f>
        <v>24128</v>
      </c>
      <c r="U98">
        <f>'Formato 6 a)'!G106</f>
        <v>-1107772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1349459.03</v>
      </c>
      <c r="R100">
        <f>'Formato 6 a)'!D108</f>
        <v>1349459.03</v>
      </c>
      <c r="S100">
        <f>'Formato 6 a)'!E108</f>
        <v>1294664.07</v>
      </c>
      <c r="T100">
        <f>'Formato 6 a)'!F108</f>
        <v>1294664.07</v>
      </c>
      <c r="U100">
        <f>'Formato 6 a)'!G108</f>
        <v>-54794.959999999963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175</v>
      </c>
      <c r="R103">
        <f>'Formato 6 a)'!D111</f>
        <v>175</v>
      </c>
      <c r="S103">
        <f>'Formato 6 a)'!E111</f>
        <v>175</v>
      </c>
      <c r="T103">
        <f>'Formato 6 a)'!F111</f>
        <v>175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1385000</v>
      </c>
      <c r="Q105">
        <f>'Formato 6 a)'!C113</f>
        <v>307803.26</v>
      </c>
      <c r="R105">
        <f>'Formato 6 a)'!D113</f>
        <v>1692803.26</v>
      </c>
      <c r="S105">
        <f>'Formato 6 a)'!E113</f>
        <v>1384562.86</v>
      </c>
      <c r="T105">
        <f>'Formato 6 a)'!F113</f>
        <v>1384562.86</v>
      </c>
      <c r="U105">
        <f>'Formato 6 a)'!G113</f>
        <v>-308240.39999999991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150000</v>
      </c>
      <c r="R107">
        <f>'Formato 6 a)'!D115</f>
        <v>150000</v>
      </c>
      <c r="S107">
        <f>'Formato 6 a)'!E115</f>
        <v>150000</v>
      </c>
      <c r="T107">
        <f>'Formato 6 a)'!F115</f>
        <v>150000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1385000</v>
      </c>
      <c r="Q109">
        <f>'Formato 6 a)'!C117</f>
        <v>157803.26</v>
      </c>
      <c r="R109">
        <f>'Formato 6 a)'!D117</f>
        <v>1542803.26</v>
      </c>
      <c r="S109">
        <f>'Formato 6 a)'!E117</f>
        <v>1234562.8600000001</v>
      </c>
      <c r="T109">
        <f>'Formato 6 a)'!F117</f>
        <v>1234562.8600000001</v>
      </c>
      <c r="U109">
        <f>'Formato 6 a)'!G117</f>
        <v>-308240.39999999991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1360160</v>
      </c>
      <c r="R115">
        <f>'Formato 6 a)'!D123</f>
        <v>1360160</v>
      </c>
      <c r="S115">
        <f>'Formato 6 a)'!E123</f>
        <v>703864.24</v>
      </c>
      <c r="T115">
        <f>'Formato 6 a)'!F123</f>
        <v>703864.24</v>
      </c>
      <c r="U115">
        <f>'Formato 6 a)'!G123</f>
        <v>-656295.76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1255160</v>
      </c>
      <c r="R116">
        <f>'Formato 6 a)'!D124</f>
        <v>1255160</v>
      </c>
      <c r="S116">
        <f>'Formato 6 a)'!E124</f>
        <v>599464.24</v>
      </c>
      <c r="T116">
        <f>'Formato 6 a)'!F124</f>
        <v>599464.24</v>
      </c>
      <c r="U116">
        <f>'Formato 6 a)'!G124</f>
        <v>-655695.76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105000</v>
      </c>
      <c r="R118">
        <f>'Formato 6 a)'!D126</f>
        <v>105000</v>
      </c>
      <c r="S118">
        <f>'Formato 6 a)'!E126</f>
        <v>104400</v>
      </c>
      <c r="T118">
        <f>'Formato 6 a)'!F126</f>
        <v>104400</v>
      </c>
      <c r="U118">
        <f>'Formato 6 a)'!G126</f>
        <v>-600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131871601</v>
      </c>
      <c r="Q150">
        <f>'Formato 6 a)'!C159</f>
        <v>10632350.109999999</v>
      </c>
      <c r="R150">
        <f>'Formato 6 a)'!D159</f>
        <v>142503951.11000004</v>
      </c>
      <c r="S150">
        <f>'Formato 6 a)'!E159</f>
        <v>97574954.919999987</v>
      </c>
      <c r="T150">
        <f>'Formato 6 a)'!F159</f>
        <v>97197059.999999985</v>
      </c>
      <c r="U150">
        <f>'Formato 6 a)'!G159</f>
        <v>-44928996.19000002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B10" sqref="B10:G10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9" t="s">
        <v>3290</v>
      </c>
      <c r="B1" s="179"/>
      <c r="C1" s="179"/>
      <c r="D1" s="179"/>
      <c r="E1" s="179"/>
      <c r="F1" s="179"/>
      <c r="G1" s="179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3" t="s">
        <v>277</v>
      </c>
      <c r="B3" s="164"/>
      <c r="C3" s="164"/>
      <c r="D3" s="164"/>
      <c r="E3" s="164"/>
      <c r="F3" s="164"/>
      <c r="G3" s="165"/>
    </row>
    <row r="4" spans="1:7" x14ac:dyDescent="0.3">
      <c r="A4" s="163" t="s">
        <v>431</v>
      </c>
      <c r="B4" s="164"/>
      <c r="C4" s="164"/>
      <c r="D4" s="164"/>
      <c r="E4" s="164"/>
      <c r="F4" s="164"/>
      <c r="G4" s="165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75" t="s">
        <v>0</v>
      </c>
      <c r="B7" s="177" t="s">
        <v>279</v>
      </c>
      <c r="C7" s="177"/>
      <c r="D7" s="177"/>
      <c r="E7" s="177"/>
      <c r="F7" s="177"/>
      <c r="G7" s="181" t="s">
        <v>280</v>
      </c>
    </row>
    <row r="8" spans="1:7" ht="28.8" x14ac:dyDescent="0.3">
      <c r="A8" s="17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0"/>
    </row>
    <row r="9" spans="1:7" x14ac:dyDescent="0.3">
      <c r="A9" s="52" t="s">
        <v>440</v>
      </c>
      <c r="B9" s="59">
        <f>SUM(B10:GASTO_NE_FIN_01)</f>
        <v>130486601</v>
      </c>
      <c r="C9" s="59">
        <f>SUM(C10:GASTO_NE_FIN_02)</f>
        <v>4966705.62</v>
      </c>
      <c r="D9" s="59">
        <f>SUM(D10:GASTO_NE_FIN_03)</f>
        <v>135453306.62000003</v>
      </c>
      <c r="E9" s="59">
        <f>SUM(E10:GASTO_NE_FIN_04)</f>
        <v>93349322.559999987</v>
      </c>
      <c r="F9" s="59">
        <f>SUM(F10:GASTO_NE_FIN_05)</f>
        <v>92971427.639999986</v>
      </c>
      <c r="G9" s="59">
        <f>SUM(G10:GASTO_NE_FIN_06)</f>
        <v>-42103984.060000025</v>
      </c>
    </row>
    <row r="10" spans="1:7" s="24" customFormat="1" x14ac:dyDescent="0.3">
      <c r="A10" s="144" t="s">
        <v>432</v>
      </c>
      <c r="B10" s="60">
        <v>130486601</v>
      </c>
      <c r="C10" s="60">
        <v>4966705.62</v>
      </c>
      <c r="D10" s="60">
        <v>135453306.62000003</v>
      </c>
      <c r="E10" s="60">
        <v>93349322.559999987</v>
      </c>
      <c r="F10" s="60">
        <v>92971427.639999986</v>
      </c>
      <c r="G10" s="77">
        <v>-42103984.060000025</v>
      </c>
    </row>
    <row r="11" spans="1:7" s="24" customFormat="1" x14ac:dyDescent="0.3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3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3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3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3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3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3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1385000</v>
      </c>
      <c r="C19" s="61">
        <f>SUM(C20:GASTO_E_FIN_02)</f>
        <v>5665644.4899999993</v>
      </c>
      <c r="D19" s="61">
        <f>SUM(D20:GASTO_E_FIN_03)</f>
        <v>7050644.4899999993</v>
      </c>
      <c r="E19" s="61">
        <f>SUM(E20:GASTO_E_FIN_04)</f>
        <v>4225632.3600000003</v>
      </c>
      <c r="F19" s="61">
        <f>SUM(F20:GASTO_E_FIN_05)</f>
        <v>4225632.3600000003</v>
      </c>
      <c r="G19" s="61">
        <f>SUM(G20:GASTO_E_FIN_06)</f>
        <v>-2825012.129999999</v>
      </c>
    </row>
    <row r="20" spans="1:7" s="24" customFormat="1" x14ac:dyDescent="0.3">
      <c r="A20" s="144" t="s">
        <v>432</v>
      </c>
      <c r="B20" s="60">
        <v>1385000</v>
      </c>
      <c r="C20" s="60">
        <v>5665644.4899999993</v>
      </c>
      <c r="D20" s="60">
        <v>7050644.4899999993</v>
      </c>
      <c r="E20" s="60">
        <v>4225632.3600000003</v>
      </c>
      <c r="F20" s="60">
        <v>4225632.3600000003</v>
      </c>
      <c r="G20" s="60">
        <v>-2825012.129999999</v>
      </c>
    </row>
    <row r="21" spans="1:7" s="24" customFormat="1" x14ac:dyDescent="0.3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3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3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3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3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3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3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131871601</v>
      </c>
      <c r="C29" s="61">
        <f>GASTO_NE_T2+GASTO_E_T2</f>
        <v>10632350.109999999</v>
      </c>
      <c r="D29" s="61">
        <f>GASTO_NE_T3+GASTO_E_T3</f>
        <v>142503951.11000004</v>
      </c>
      <c r="E29" s="61">
        <f>GASTO_NE_T4+GASTO_E_T4</f>
        <v>97574954.919999987</v>
      </c>
      <c r="F29" s="61">
        <f>GASTO_NE_T5+GASTO_E_T5</f>
        <v>97197059.999999985</v>
      </c>
      <c r="G29" s="61">
        <f>GASTO_NE_T6+GASTO_E_T6</f>
        <v>-44928996.190000027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130486601</v>
      </c>
      <c r="Q2" s="18">
        <f>GASTO_NE_T2</f>
        <v>4966705.62</v>
      </c>
      <c r="R2" s="18">
        <f>GASTO_NE_T3</f>
        <v>135453306.62000003</v>
      </c>
      <c r="S2" s="18">
        <f>GASTO_NE_T4</f>
        <v>93349322.559999987</v>
      </c>
      <c r="T2" s="18">
        <f>GASTO_NE_T5</f>
        <v>92971427.639999986</v>
      </c>
      <c r="U2" s="18">
        <f>GASTO_NE_T6</f>
        <v>-42103984.060000025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1385000</v>
      </c>
      <c r="Q3" s="18">
        <f>GASTO_E_T2</f>
        <v>5665644.4899999993</v>
      </c>
      <c r="R3" s="18">
        <f>GASTO_E_T3</f>
        <v>7050644.4899999993</v>
      </c>
      <c r="S3" s="18">
        <f>GASTO_E_T4</f>
        <v>4225632.3600000003</v>
      </c>
      <c r="T3" s="18">
        <f>GASTO_E_T5</f>
        <v>4225632.3600000003</v>
      </c>
      <c r="U3" s="18">
        <f>GASTO_E_T6</f>
        <v>-2825012.129999999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131871601</v>
      </c>
      <c r="Q4" s="18">
        <f>TOTAL_E_T2</f>
        <v>10632350.109999999</v>
      </c>
      <c r="R4" s="18">
        <f>TOTAL_E_T3</f>
        <v>142503951.11000004</v>
      </c>
      <c r="S4" s="18">
        <f>TOTAL_E_T4</f>
        <v>97574954.919999987</v>
      </c>
      <c r="T4" s="18">
        <f>TOTAL_E_T5</f>
        <v>97197059.999999985</v>
      </c>
      <c r="U4" s="18">
        <f>TOTAL_E_T6</f>
        <v>-44928996.190000027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F64" sqref="F64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85" t="s">
        <v>3289</v>
      </c>
      <c r="B1" s="186"/>
      <c r="C1" s="186"/>
      <c r="D1" s="186"/>
      <c r="E1" s="186"/>
      <c r="F1" s="186"/>
      <c r="G1" s="186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3" t="s">
        <v>396</v>
      </c>
      <c r="B3" s="164"/>
      <c r="C3" s="164"/>
      <c r="D3" s="164"/>
      <c r="E3" s="164"/>
      <c r="F3" s="164"/>
      <c r="G3" s="165"/>
    </row>
    <row r="4" spans="1:7" x14ac:dyDescent="0.3">
      <c r="A4" s="163" t="s">
        <v>397</v>
      </c>
      <c r="B4" s="164"/>
      <c r="C4" s="164"/>
      <c r="D4" s="164"/>
      <c r="E4" s="164"/>
      <c r="F4" s="164"/>
      <c r="G4" s="165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64" t="s">
        <v>0</v>
      </c>
      <c r="B7" s="169" t="s">
        <v>279</v>
      </c>
      <c r="C7" s="170"/>
      <c r="D7" s="170"/>
      <c r="E7" s="170"/>
      <c r="F7" s="171"/>
      <c r="G7" s="181" t="s">
        <v>3286</v>
      </c>
    </row>
    <row r="8" spans="1:7" ht="30.75" customHeight="1" x14ac:dyDescent="0.3">
      <c r="A8" s="16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0"/>
    </row>
    <row r="9" spans="1:7" x14ac:dyDescent="0.3">
      <c r="A9" s="52" t="s">
        <v>363</v>
      </c>
      <c r="B9" s="70">
        <f>SUM(B10,B19,B27,B37)</f>
        <v>130486601</v>
      </c>
      <c r="C9" s="70">
        <f t="shared" ref="C9:G9" si="0">SUM(C10,C19,C27,C37)</f>
        <v>4966705.62</v>
      </c>
      <c r="D9" s="70">
        <f t="shared" si="0"/>
        <v>135453306.62000003</v>
      </c>
      <c r="E9" s="70">
        <f t="shared" si="0"/>
        <v>93349322.559999987</v>
      </c>
      <c r="F9" s="70">
        <f t="shared" si="0"/>
        <v>92971427.639999986</v>
      </c>
      <c r="G9" s="70">
        <f t="shared" si="0"/>
        <v>-42103984.060000025</v>
      </c>
    </row>
    <row r="10" spans="1:7" x14ac:dyDescent="0.3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3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3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3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3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3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3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3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3">
      <c r="A19" s="53" t="s">
        <v>373</v>
      </c>
      <c r="B19" s="71">
        <f>SUM(B20:B26)</f>
        <v>130486601</v>
      </c>
      <c r="C19" s="71">
        <f t="shared" ref="C19:F19" si="3">SUM(C20:C26)</f>
        <v>4966705.62</v>
      </c>
      <c r="D19" s="71">
        <f t="shared" si="3"/>
        <v>135453306.62000003</v>
      </c>
      <c r="E19" s="71">
        <f t="shared" si="3"/>
        <v>93349322.559999987</v>
      </c>
      <c r="F19" s="71">
        <f t="shared" si="3"/>
        <v>92971427.639999986</v>
      </c>
      <c r="G19" s="71">
        <f>SUM(G20:G26)</f>
        <v>-42103984.060000025</v>
      </c>
    </row>
    <row r="20" spans="1:7" x14ac:dyDescent="0.3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3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3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3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3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3">
      <c r="A25" s="63" t="s">
        <v>379</v>
      </c>
      <c r="B25" s="71">
        <v>130486601</v>
      </c>
      <c r="C25" s="71">
        <v>4966705.62</v>
      </c>
      <c r="D25" s="71">
        <v>135453306.62000003</v>
      </c>
      <c r="E25" s="71">
        <v>93349322.559999987</v>
      </c>
      <c r="F25" s="71">
        <v>92971427.639999986</v>
      </c>
      <c r="G25" s="72">
        <v>-42103984.060000025</v>
      </c>
    </row>
    <row r="26" spans="1:7" x14ac:dyDescent="0.3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3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3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3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3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3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3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3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3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3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3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28.8" x14ac:dyDescent="0.3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3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3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1385000</v>
      </c>
      <c r="C43" s="73">
        <f t="shared" ref="C43:G43" si="9">SUM(C44,C53,C61,C71)</f>
        <v>5665644.4899999993</v>
      </c>
      <c r="D43" s="73">
        <f t="shared" si="9"/>
        <v>7050644.4899999993</v>
      </c>
      <c r="E43" s="73">
        <f t="shared" si="9"/>
        <v>4225632.3600000003</v>
      </c>
      <c r="F43" s="73">
        <f t="shared" si="9"/>
        <v>4225632.3600000003</v>
      </c>
      <c r="G43" s="73">
        <f t="shared" si="9"/>
        <v>-2825012.129999999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3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3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3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3">
      <c r="A53" s="53" t="s">
        <v>373</v>
      </c>
      <c r="B53" s="71">
        <f>SUM(B54:B60)</f>
        <v>1385000</v>
      </c>
      <c r="C53" s="71">
        <f t="shared" ref="C53:G53" si="12">SUM(C54:C60)</f>
        <v>5665644.4899999993</v>
      </c>
      <c r="D53" s="71">
        <f t="shared" si="12"/>
        <v>7050644.4899999993</v>
      </c>
      <c r="E53" s="71">
        <f t="shared" si="12"/>
        <v>4225632.3600000003</v>
      </c>
      <c r="F53" s="71">
        <f t="shared" si="12"/>
        <v>4225632.3600000003</v>
      </c>
      <c r="G53" s="71">
        <f t="shared" si="12"/>
        <v>-2825012.129999999</v>
      </c>
    </row>
    <row r="54" spans="1:7" x14ac:dyDescent="0.3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3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3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3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3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3">
      <c r="A59" s="69" t="s">
        <v>379</v>
      </c>
      <c r="B59" s="72">
        <v>1385000</v>
      </c>
      <c r="C59" s="72">
        <v>5665644.4899999993</v>
      </c>
      <c r="D59" s="72">
        <v>7050644.4899999993</v>
      </c>
      <c r="E59" s="72">
        <v>4225632.3600000003</v>
      </c>
      <c r="F59" s="72">
        <v>4225632.3600000003</v>
      </c>
      <c r="G59" s="72">
        <v>-2825012.129999999</v>
      </c>
    </row>
    <row r="60" spans="1:7" x14ac:dyDescent="0.3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3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3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3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3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3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3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3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3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3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3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3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28.8" x14ac:dyDescent="0.3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3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3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131871601</v>
      </c>
      <c r="C77" s="73">
        <f t="shared" ref="C77:F77" si="18">C43+C9</f>
        <v>10632350.109999999</v>
      </c>
      <c r="D77" s="73">
        <f t="shared" si="18"/>
        <v>142503951.11000004</v>
      </c>
      <c r="E77" s="73">
        <f t="shared" si="18"/>
        <v>97574954.919999987</v>
      </c>
      <c r="F77" s="73">
        <f t="shared" si="18"/>
        <v>97197059.999999985</v>
      </c>
      <c r="G77" s="73">
        <f>G43+G9</f>
        <v>-44928996.190000027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130486601</v>
      </c>
      <c r="Q2" s="18">
        <f>'Formato 6 c)'!C9</f>
        <v>4966705.62</v>
      </c>
      <c r="R2" s="18">
        <f>'Formato 6 c)'!D9</f>
        <v>135453306.62000003</v>
      </c>
      <c r="S2" s="18">
        <f>'Formato 6 c)'!E9</f>
        <v>93349322.559999987</v>
      </c>
      <c r="T2" s="18">
        <f>'Formato 6 c)'!F9</f>
        <v>92971427.639999986</v>
      </c>
      <c r="U2" s="18">
        <f>'Formato 6 c)'!G9</f>
        <v>-42103984.060000025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130486601</v>
      </c>
      <c r="Q12" s="18">
        <f>'Formato 6 c)'!C19</f>
        <v>4966705.62</v>
      </c>
      <c r="R12" s="18">
        <f>'Formato 6 c)'!D19</f>
        <v>135453306.62000003</v>
      </c>
      <c r="S12" s="18">
        <f>'Formato 6 c)'!E19</f>
        <v>93349322.559999987</v>
      </c>
      <c r="T12" s="18">
        <f>'Formato 6 c)'!F19</f>
        <v>92971427.639999986</v>
      </c>
      <c r="U12" s="18">
        <f>'Formato 6 c)'!G19</f>
        <v>-42103984.060000025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130486601</v>
      </c>
      <c r="Q18" s="18">
        <f>'Formato 6 c)'!C25</f>
        <v>4966705.62</v>
      </c>
      <c r="R18" s="18">
        <f>'Formato 6 c)'!D25</f>
        <v>135453306.62000003</v>
      </c>
      <c r="S18" s="18">
        <f>'Formato 6 c)'!E25</f>
        <v>93349322.559999987</v>
      </c>
      <c r="T18" s="18">
        <f>'Formato 6 c)'!F25</f>
        <v>92971427.639999986</v>
      </c>
      <c r="U18" s="18">
        <f>'Formato 6 c)'!G25</f>
        <v>-42103984.060000025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1385000</v>
      </c>
      <c r="Q35" s="18">
        <f>'Formato 6 c)'!C43</f>
        <v>5665644.4899999993</v>
      </c>
      <c r="R35" s="18">
        <f>'Formato 6 c)'!D43</f>
        <v>7050644.4899999993</v>
      </c>
      <c r="S35" s="18">
        <f>'Formato 6 c)'!E43</f>
        <v>4225632.3600000003</v>
      </c>
      <c r="T35" s="18">
        <f>'Formato 6 c)'!F43</f>
        <v>4225632.3600000003</v>
      </c>
      <c r="U35" s="18">
        <f>'Formato 6 c)'!G43</f>
        <v>-2825012.129999999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1385000</v>
      </c>
      <c r="Q45" s="18">
        <f>'Formato 6 c)'!C53</f>
        <v>5665644.4899999993</v>
      </c>
      <c r="R45" s="18">
        <f>'Formato 6 c)'!D53</f>
        <v>7050644.4899999993</v>
      </c>
      <c r="S45" s="18">
        <f>'Formato 6 c)'!E53</f>
        <v>4225632.3600000003</v>
      </c>
      <c r="T45" s="18">
        <f>'Formato 6 c)'!F53</f>
        <v>4225632.3600000003</v>
      </c>
      <c r="U45" s="18">
        <f>'Formato 6 c)'!G53</f>
        <v>-2825012.129999999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1385000</v>
      </c>
      <c r="Q51" s="18">
        <f>'Formato 6 c)'!C59</f>
        <v>5665644.4899999993</v>
      </c>
      <c r="R51" s="18">
        <f>'Formato 6 c)'!D59</f>
        <v>7050644.4899999993</v>
      </c>
      <c r="S51" s="18">
        <f>'Formato 6 c)'!E59</f>
        <v>4225632.3600000003</v>
      </c>
      <c r="T51" s="18">
        <f>'Formato 6 c)'!F59</f>
        <v>4225632.3600000003</v>
      </c>
      <c r="U51" s="18">
        <f>'Formato 6 c)'!G59</f>
        <v>-2825012.129999999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131871601</v>
      </c>
      <c r="Q68" s="18">
        <f>'Formato 6 c)'!C77</f>
        <v>10632350.109999999</v>
      </c>
      <c r="R68" s="18">
        <f>'Formato 6 c)'!D77</f>
        <v>142503951.11000004</v>
      </c>
      <c r="S68" s="18">
        <f>'Formato 6 c)'!E77</f>
        <v>97574954.919999987</v>
      </c>
      <c r="T68" s="18">
        <f>'Formato 6 c)'!F77</f>
        <v>97197059.999999985</v>
      </c>
      <c r="U68" s="18">
        <f>'Formato 6 c)'!G77</f>
        <v>-44928996.190000027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x14ac:dyDescent="0.3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794</v>
      </c>
      <c r="C12" s="24">
        <v>2021</v>
      </c>
    </row>
    <row r="14" spans="2:3" x14ac:dyDescent="0.3">
      <c r="B14" t="s">
        <v>793</v>
      </c>
      <c r="C14" s="24" t="s">
        <v>3303</v>
      </c>
    </row>
    <row r="15" spans="2:3" x14ac:dyDescent="0.3">
      <c r="C15" s="24">
        <v>4</v>
      </c>
    </row>
    <row r="16" spans="2:3" x14ac:dyDescent="0.3">
      <c r="C16" s="24" t="s">
        <v>3304</v>
      </c>
    </row>
    <row r="18" spans="4:9" ht="129.6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.6" x14ac:dyDescent="0.3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x14ac:dyDescent="0.3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3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4" zoomScale="90" zoomScaleNormal="90" workbookViewId="0">
      <selection activeCell="D25" sqref="D25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9" t="s">
        <v>3287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2"/>
    </row>
    <row r="3" spans="1:7" x14ac:dyDescent="0.3">
      <c r="A3" s="166" t="s">
        <v>277</v>
      </c>
      <c r="B3" s="167"/>
      <c r="C3" s="167"/>
      <c r="D3" s="167"/>
      <c r="E3" s="167"/>
      <c r="F3" s="167"/>
      <c r="G3" s="168"/>
    </row>
    <row r="4" spans="1:7" x14ac:dyDescent="0.3">
      <c r="A4" s="166" t="s">
        <v>399</v>
      </c>
      <c r="B4" s="167"/>
      <c r="C4" s="167"/>
      <c r="D4" s="167"/>
      <c r="E4" s="167"/>
      <c r="F4" s="167"/>
      <c r="G4" s="168"/>
    </row>
    <row r="5" spans="1:7" x14ac:dyDescent="0.3">
      <c r="A5" s="166" t="str">
        <f>TRIMESTRE</f>
        <v>Del 1 de enero al 31 de diciembre de 2021 (b)</v>
      </c>
      <c r="B5" s="167"/>
      <c r="C5" s="167"/>
      <c r="D5" s="167"/>
      <c r="E5" s="167"/>
      <c r="F5" s="167"/>
      <c r="G5" s="168"/>
    </row>
    <row r="6" spans="1:7" x14ac:dyDescent="0.3">
      <c r="A6" s="169" t="s">
        <v>118</v>
      </c>
      <c r="B6" s="170"/>
      <c r="C6" s="170"/>
      <c r="D6" s="170"/>
      <c r="E6" s="170"/>
      <c r="F6" s="170"/>
      <c r="G6" s="171"/>
    </row>
    <row r="7" spans="1:7" x14ac:dyDescent="0.3">
      <c r="A7" s="175" t="s">
        <v>361</v>
      </c>
      <c r="B7" s="180" t="s">
        <v>279</v>
      </c>
      <c r="C7" s="180"/>
      <c r="D7" s="180"/>
      <c r="E7" s="180"/>
      <c r="F7" s="180"/>
      <c r="G7" s="180" t="s">
        <v>280</v>
      </c>
    </row>
    <row r="8" spans="1:7" ht="29.25" customHeight="1" x14ac:dyDescent="0.3">
      <c r="A8" s="17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7"/>
    </row>
    <row r="9" spans="1:7" x14ac:dyDescent="0.3">
      <c r="A9" s="52" t="s">
        <v>400</v>
      </c>
      <c r="B9" s="66">
        <f>SUM(B10,B11,B12,B15,B16,B19)</f>
        <v>112785534.91000001</v>
      </c>
      <c r="C9" s="66">
        <f t="shared" ref="C9:F9" si="0">SUM(C10,C11,C12,C15,C16,C19)</f>
        <v>0</v>
      </c>
      <c r="D9" s="66">
        <f t="shared" si="0"/>
        <v>112785534.91000001</v>
      </c>
      <c r="E9" s="66">
        <f t="shared" si="0"/>
        <v>78829941.039999992</v>
      </c>
      <c r="F9" s="66">
        <f t="shared" si="0"/>
        <v>78829941.039999992</v>
      </c>
      <c r="G9" s="66">
        <f>SUM(G10,G11,G12,G15,G16,G19)</f>
        <v>-33955593.870000012</v>
      </c>
    </row>
    <row r="10" spans="1:7" x14ac:dyDescent="0.3">
      <c r="A10" s="53" t="s">
        <v>401</v>
      </c>
      <c r="B10" s="67">
        <v>112785534.91000001</v>
      </c>
      <c r="C10" s="67">
        <v>0</v>
      </c>
      <c r="D10" s="67">
        <v>112785534.91000001</v>
      </c>
      <c r="E10" s="67">
        <v>78829941.039999992</v>
      </c>
      <c r="F10" s="67">
        <v>78829941.039999992</v>
      </c>
      <c r="G10" s="67">
        <v>-33955593.870000012</v>
      </c>
    </row>
    <row r="11" spans="1:7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3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3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3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3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3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3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3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3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3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112785534.91000001</v>
      </c>
      <c r="C33" s="66">
        <f t="shared" ref="C33:G33" si="9">C21+C9</f>
        <v>0</v>
      </c>
      <c r="D33" s="66">
        <f t="shared" si="9"/>
        <v>112785534.91000001</v>
      </c>
      <c r="E33" s="66">
        <f t="shared" si="9"/>
        <v>78829941.039999992</v>
      </c>
      <c r="F33" s="66">
        <f t="shared" si="9"/>
        <v>78829941.039999992</v>
      </c>
      <c r="G33" s="66">
        <f t="shared" si="9"/>
        <v>-33955593.870000012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112785534.91000001</v>
      </c>
      <c r="Q2" s="18">
        <f>'Formato 6 d)'!C9</f>
        <v>0</v>
      </c>
      <c r="R2" s="18">
        <f>'Formato 6 d)'!D9</f>
        <v>112785534.91000001</v>
      </c>
      <c r="S2" s="18">
        <f>'Formato 6 d)'!E9</f>
        <v>78829941.039999992</v>
      </c>
      <c r="T2" s="18">
        <f>'Formato 6 d)'!F9</f>
        <v>78829941.039999992</v>
      </c>
      <c r="U2" s="18">
        <f>'Formato 6 d)'!G9</f>
        <v>-33955593.870000012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112785534.91000001</v>
      </c>
      <c r="Q3" s="18">
        <f>'Formato 6 d)'!C10</f>
        <v>0</v>
      </c>
      <c r="R3" s="18">
        <f>'Formato 6 d)'!D10</f>
        <v>112785534.91000001</v>
      </c>
      <c r="S3" s="18">
        <f>'Formato 6 d)'!E10</f>
        <v>78829941.039999992</v>
      </c>
      <c r="T3" s="18">
        <f>'Formato 6 d)'!F10</f>
        <v>78829941.039999992</v>
      </c>
      <c r="U3" s="18">
        <f>'Formato 6 d)'!G10</f>
        <v>-33955593.870000012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112785534.91000001</v>
      </c>
      <c r="Q24" s="18">
        <f>'Formato 6 d)'!C33</f>
        <v>0</v>
      </c>
      <c r="R24" s="18">
        <f>'Formato 6 d)'!D33</f>
        <v>112785534.91000001</v>
      </c>
      <c r="S24" s="18">
        <f>'Formato 6 d)'!E33</f>
        <v>78829941.039999992</v>
      </c>
      <c r="T24" s="18">
        <f>'Formato 6 d)'!F33</f>
        <v>78829941.039999992</v>
      </c>
      <c r="U24" s="18">
        <f>'Formato 6 d)'!G33</f>
        <v>-33955593.870000012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C13" sqref="C13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8" t="s">
        <v>413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414</v>
      </c>
      <c r="B3" s="164"/>
      <c r="C3" s="164"/>
      <c r="D3" s="164"/>
      <c r="E3" s="164"/>
      <c r="F3" s="164"/>
      <c r="G3" s="165"/>
    </row>
    <row r="4" spans="1:7" x14ac:dyDescent="0.3">
      <c r="A4" s="163" t="s">
        <v>118</v>
      </c>
      <c r="B4" s="164"/>
      <c r="C4" s="164"/>
      <c r="D4" s="164"/>
      <c r="E4" s="164"/>
      <c r="F4" s="164"/>
      <c r="G4" s="165"/>
    </row>
    <row r="5" spans="1:7" x14ac:dyDescent="0.3">
      <c r="A5" s="163" t="s">
        <v>415</v>
      </c>
      <c r="B5" s="164"/>
      <c r="C5" s="164"/>
      <c r="D5" s="164"/>
      <c r="E5" s="164"/>
      <c r="F5" s="164"/>
      <c r="G5" s="165"/>
    </row>
    <row r="6" spans="1:7" x14ac:dyDescent="0.3">
      <c r="A6" s="175" t="s">
        <v>3288</v>
      </c>
      <c r="B6" s="51">
        <f>ANIO1P</f>
        <v>2022</v>
      </c>
      <c r="C6" s="188" t="str">
        <f>ANIO2P</f>
        <v>2023 (d)</v>
      </c>
      <c r="D6" s="188" t="str">
        <f>ANIO3P</f>
        <v>2024 (d)</v>
      </c>
      <c r="E6" s="188" t="str">
        <f>ANIO4P</f>
        <v>2025 (d)</v>
      </c>
      <c r="F6" s="188" t="str">
        <f>ANIO5P</f>
        <v>2026 (d)</v>
      </c>
      <c r="G6" s="188" t="str">
        <f>ANIO6P</f>
        <v>2027 (d)</v>
      </c>
    </row>
    <row r="7" spans="1:7" ht="48" customHeight="1" x14ac:dyDescent="0.3">
      <c r="A7" s="176"/>
      <c r="B7" s="88" t="s">
        <v>3291</v>
      </c>
      <c r="C7" s="189"/>
      <c r="D7" s="189"/>
      <c r="E7" s="189"/>
      <c r="F7" s="189"/>
      <c r="G7" s="189"/>
    </row>
    <row r="8" spans="1:7" x14ac:dyDescent="0.3">
      <c r="A8" s="52" t="s">
        <v>421</v>
      </c>
      <c r="B8" s="59">
        <f>SUM(B9:B20)</f>
        <v>130486601.00048906</v>
      </c>
      <c r="C8" s="59">
        <f t="shared" ref="C8:G8" si="0">SUM(C9:C20)</f>
        <v>137010931.05051351</v>
      </c>
      <c r="D8" s="59">
        <f t="shared" si="0"/>
        <v>143861477.60303918</v>
      </c>
      <c r="E8" s="59">
        <f t="shared" si="0"/>
        <v>151054551.48319116</v>
      </c>
      <c r="F8" s="59">
        <f t="shared" si="0"/>
        <v>158607279.0573507</v>
      </c>
      <c r="G8" s="59">
        <f t="shared" si="0"/>
        <v>166537643.01021826</v>
      </c>
    </row>
    <row r="9" spans="1:7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416</v>
      </c>
      <c r="B12" s="60">
        <v>4780000.0002999995</v>
      </c>
      <c r="C12" s="60">
        <f>B12*1.05</f>
        <v>5019000.0003149994</v>
      </c>
      <c r="D12" s="60">
        <f>C12*1.05</f>
        <v>5269950.0003307499</v>
      </c>
      <c r="E12" s="60">
        <f>D12*1.05</f>
        <v>5533447.5003472874</v>
      </c>
      <c r="F12" s="60">
        <f>E12*1.05</f>
        <v>5810119.8753646519</v>
      </c>
      <c r="G12" s="60">
        <f>F12*1.05</f>
        <v>6100625.8691328848</v>
      </c>
    </row>
    <row r="13" spans="1:7" x14ac:dyDescent="0.3">
      <c r="A13" s="53" t="s">
        <v>220</v>
      </c>
      <c r="B13" s="60">
        <v>5050000.0003999993</v>
      </c>
      <c r="C13" s="60">
        <f t="shared" ref="C13:G14" si="1">B13*1.05</f>
        <v>5302500.0004199995</v>
      </c>
      <c r="D13" s="60">
        <f t="shared" si="1"/>
        <v>5567625.0004409999</v>
      </c>
      <c r="E13" s="60">
        <f t="shared" si="1"/>
        <v>5846006.2504630499</v>
      </c>
      <c r="F13" s="60">
        <f t="shared" si="1"/>
        <v>6138306.5629862025</v>
      </c>
      <c r="G13" s="60">
        <f t="shared" si="1"/>
        <v>6445221.8911355129</v>
      </c>
    </row>
    <row r="14" spans="1:7" x14ac:dyDescent="0.3">
      <c r="A14" s="53" t="s">
        <v>221</v>
      </c>
      <c r="B14" s="60">
        <v>2726942.9997890498</v>
      </c>
      <c r="C14" s="60">
        <f t="shared" si="1"/>
        <v>2863290.1497785025</v>
      </c>
      <c r="D14" s="60">
        <f t="shared" si="1"/>
        <v>3006454.657267428</v>
      </c>
      <c r="E14" s="60">
        <f t="shared" si="1"/>
        <v>3156777.3901307997</v>
      </c>
      <c r="F14" s="60">
        <f t="shared" si="1"/>
        <v>3314616.25963734</v>
      </c>
      <c r="G14" s="60">
        <f t="shared" si="1"/>
        <v>3480347.0726192072</v>
      </c>
    </row>
    <row r="15" spans="1:7" x14ac:dyDescent="0.3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 t="s">
        <v>240</v>
      </c>
      <c r="B18" s="60">
        <v>117929658</v>
      </c>
      <c r="C18" s="60">
        <f>B18*1.05</f>
        <v>123826140.90000001</v>
      </c>
      <c r="D18" s="60">
        <f t="shared" ref="D18:G18" si="2">C18*1.05</f>
        <v>130017447.94500001</v>
      </c>
      <c r="E18" s="60">
        <f t="shared" si="2"/>
        <v>136518320.34225002</v>
      </c>
      <c r="F18" s="60">
        <f t="shared" si="2"/>
        <v>143344236.35936251</v>
      </c>
      <c r="G18" s="60">
        <f t="shared" si="2"/>
        <v>150511448.17733064</v>
      </c>
    </row>
    <row r="19" spans="1:7" x14ac:dyDescent="0.3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3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x14ac:dyDescent="0.3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130486601.00048906</v>
      </c>
      <c r="C32" s="61">
        <f t="shared" ref="C32:F32" si="5">C29+C22+C8</f>
        <v>137010931.05051351</v>
      </c>
      <c r="D32" s="61">
        <f t="shared" si="5"/>
        <v>143861477.60303918</v>
      </c>
      <c r="E32" s="61">
        <f t="shared" si="5"/>
        <v>151054551.48319116</v>
      </c>
      <c r="F32" s="61">
        <f t="shared" si="5"/>
        <v>158607279.0573507</v>
      </c>
      <c r="G32" s="61">
        <f>G29+G22+G8</f>
        <v>166537643.01021826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8" x14ac:dyDescent="0.3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130486601.00048906</v>
      </c>
      <c r="Q2" s="18">
        <f>'Formato 7 a)'!C8</f>
        <v>137010931.05051351</v>
      </c>
      <c r="R2" s="18">
        <f>'Formato 7 a)'!D8</f>
        <v>143861477.60303918</v>
      </c>
      <c r="S2" s="18">
        <f>'Formato 7 a)'!E8</f>
        <v>151054551.48319116</v>
      </c>
      <c r="T2" s="18">
        <f>'Formato 7 a)'!F8</f>
        <v>158607279.0573507</v>
      </c>
      <c r="U2" s="18">
        <f>'Formato 7 a)'!G8</f>
        <v>166537643.01021826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4780000.0002999995</v>
      </c>
      <c r="Q6" s="18">
        <f>'Formato 7 a)'!C12</f>
        <v>5019000.0003149994</v>
      </c>
      <c r="R6" s="18">
        <f>'Formato 7 a)'!D12</f>
        <v>5269950.0003307499</v>
      </c>
      <c r="S6" s="18">
        <f>'Formato 7 a)'!E12</f>
        <v>5533447.5003472874</v>
      </c>
      <c r="T6" s="18">
        <f>'Formato 7 a)'!F12</f>
        <v>5810119.8753646519</v>
      </c>
      <c r="U6" s="18">
        <f>'Formato 7 a)'!G12</f>
        <v>6100625.8691328848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5050000.0003999993</v>
      </c>
      <c r="Q7" s="18">
        <f>'Formato 7 a)'!C13</f>
        <v>5302500.0004199995</v>
      </c>
      <c r="R7" s="18">
        <f>'Formato 7 a)'!D13</f>
        <v>5567625.0004409999</v>
      </c>
      <c r="S7" s="18">
        <f>'Formato 7 a)'!E13</f>
        <v>5846006.2504630499</v>
      </c>
      <c r="T7" s="18">
        <f>'Formato 7 a)'!F13</f>
        <v>6138306.5629862025</v>
      </c>
      <c r="U7" s="18">
        <f>'Formato 7 a)'!G13</f>
        <v>6445221.8911355129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2726942.9997890498</v>
      </c>
      <c r="Q8" s="18">
        <f>'Formato 7 a)'!C14</f>
        <v>2863290.1497785025</v>
      </c>
      <c r="R8" s="18">
        <f>'Formato 7 a)'!D14</f>
        <v>3006454.657267428</v>
      </c>
      <c r="S8" s="18">
        <f>'Formato 7 a)'!E14</f>
        <v>3156777.3901307997</v>
      </c>
      <c r="T8" s="18">
        <f>'Formato 7 a)'!F14</f>
        <v>3314616.25963734</v>
      </c>
      <c r="U8" s="18">
        <f>'Formato 7 a)'!G14</f>
        <v>3480347.0726192072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117929658</v>
      </c>
      <c r="Q12" s="18">
        <f>'Formato 7 a)'!C18</f>
        <v>123826140.90000001</v>
      </c>
      <c r="R12" s="18">
        <f>'Formato 7 a)'!D18</f>
        <v>130017447.94500001</v>
      </c>
      <c r="S12" s="18">
        <f>'Formato 7 a)'!E18</f>
        <v>136518320.34225002</v>
      </c>
      <c r="T12" s="18">
        <f>'Formato 7 a)'!F18</f>
        <v>143344236.35936251</v>
      </c>
      <c r="U12" s="18">
        <f>'Formato 7 a)'!G18</f>
        <v>150511448.17733064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130486601.00048906</v>
      </c>
      <c r="Q23" s="18">
        <f>'Formato 7 a)'!C32</f>
        <v>137010931.05051351</v>
      </c>
      <c r="R23" s="18">
        <f>'Formato 7 a)'!D32</f>
        <v>143861477.60303918</v>
      </c>
      <c r="S23" s="18">
        <f>'Formato 7 a)'!E32</f>
        <v>151054551.48319116</v>
      </c>
      <c r="T23" s="18">
        <f>'Formato 7 a)'!F32</f>
        <v>158607279.0573507</v>
      </c>
      <c r="U23" s="18">
        <f>'Formato 7 a)'!G32</f>
        <v>166537643.01021826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activeCell="D16" sqref="D16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8" t="s">
        <v>451</v>
      </c>
      <c r="B1" s="178"/>
      <c r="C1" s="178"/>
      <c r="D1" s="178"/>
      <c r="E1" s="178"/>
      <c r="F1" s="178"/>
      <c r="G1" s="178"/>
    </row>
    <row r="2" spans="1:7" customFormat="1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customFormat="1" x14ac:dyDescent="0.3">
      <c r="A3" s="163" t="s">
        <v>452</v>
      </c>
      <c r="B3" s="164"/>
      <c r="C3" s="164"/>
      <c r="D3" s="164"/>
      <c r="E3" s="164"/>
      <c r="F3" s="164"/>
      <c r="G3" s="165"/>
    </row>
    <row r="4" spans="1:7" customFormat="1" x14ac:dyDescent="0.3">
      <c r="A4" s="163" t="s">
        <v>118</v>
      </c>
      <c r="B4" s="164"/>
      <c r="C4" s="164"/>
      <c r="D4" s="164"/>
      <c r="E4" s="164"/>
      <c r="F4" s="164"/>
      <c r="G4" s="165"/>
    </row>
    <row r="5" spans="1:7" customFormat="1" x14ac:dyDescent="0.3">
      <c r="A5" s="163" t="s">
        <v>415</v>
      </c>
      <c r="B5" s="164"/>
      <c r="C5" s="164"/>
      <c r="D5" s="164"/>
      <c r="E5" s="164"/>
      <c r="F5" s="164"/>
      <c r="G5" s="165"/>
    </row>
    <row r="6" spans="1:7" customFormat="1" x14ac:dyDescent="0.3">
      <c r="A6" s="190" t="s">
        <v>3142</v>
      </c>
      <c r="B6" s="51">
        <f>ANIO1P</f>
        <v>2022</v>
      </c>
      <c r="C6" s="188" t="str">
        <f>ANIO2P</f>
        <v>2023 (d)</v>
      </c>
      <c r="D6" s="188" t="str">
        <f>ANIO3P</f>
        <v>2024 (d)</v>
      </c>
      <c r="E6" s="188" t="str">
        <f>ANIO4P</f>
        <v>2025 (d)</v>
      </c>
      <c r="F6" s="188" t="str">
        <f>ANIO5P</f>
        <v>2026 (d)</v>
      </c>
      <c r="G6" s="188" t="str">
        <f>ANIO6P</f>
        <v>2027 (d)</v>
      </c>
    </row>
    <row r="7" spans="1:7" customFormat="1" ht="48" customHeight="1" x14ac:dyDescent="0.3">
      <c r="A7" s="191"/>
      <c r="B7" s="88" t="s">
        <v>3291</v>
      </c>
      <c r="C7" s="189"/>
      <c r="D7" s="189"/>
      <c r="E7" s="189"/>
      <c r="F7" s="189"/>
      <c r="G7" s="189"/>
    </row>
    <row r="8" spans="1:7" x14ac:dyDescent="0.3">
      <c r="A8" s="52" t="s">
        <v>453</v>
      </c>
      <c r="B8" s="59">
        <f>SUM(B9:B17)</f>
        <v>131871601</v>
      </c>
      <c r="C8" s="59">
        <f t="shared" ref="C8:G8" si="0">SUM(C9:C17)</f>
        <v>138465181.05000001</v>
      </c>
      <c r="D8" s="59">
        <f t="shared" si="0"/>
        <v>145388440.10250002</v>
      </c>
      <c r="E8" s="59">
        <f t="shared" si="0"/>
        <v>152657862.10762507</v>
      </c>
      <c r="F8" s="59">
        <f t="shared" si="0"/>
        <v>160290755.21300626</v>
      </c>
      <c r="G8" s="59">
        <f t="shared" si="0"/>
        <v>168305292.97365659</v>
      </c>
    </row>
    <row r="9" spans="1:7" x14ac:dyDescent="0.3">
      <c r="A9" s="53" t="s">
        <v>454</v>
      </c>
      <c r="B9" s="60">
        <v>112785534.91000001</v>
      </c>
      <c r="C9" s="60">
        <f>B9*1.05</f>
        <v>118424811.65550001</v>
      </c>
      <c r="D9" s="60">
        <f>C9*1.05</f>
        <v>124346052.23827502</v>
      </c>
      <c r="E9" s="60">
        <f>D9*1.05</f>
        <v>130563354.85018878</v>
      </c>
      <c r="F9" s="60">
        <f>E9*1.05</f>
        <v>137091522.59269822</v>
      </c>
      <c r="G9" s="60">
        <f>F9*1.05</f>
        <v>143946098.72233313</v>
      </c>
    </row>
    <row r="10" spans="1:7" x14ac:dyDescent="0.3">
      <c r="A10" s="53" t="s">
        <v>455</v>
      </c>
      <c r="B10" s="60">
        <v>4228776.78</v>
      </c>
      <c r="C10" s="60">
        <f t="shared" ref="C10:G13" si="1">B10*1.05</f>
        <v>4440215.6190000009</v>
      </c>
      <c r="D10" s="60">
        <f t="shared" si="1"/>
        <v>4662226.3999500014</v>
      </c>
      <c r="E10" s="60">
        <f t="shared" si="1"/>
        <v>4895337.719947502</v>
      </c>
      <c r="F10" s="60">
        <f t="shared" si="1"/>
        <v>5140104.6059448775</v>
      </c>
      <c r="G10" s="60">
        <f t="shared" si="1"/>
        <v>5397109.8362421216</v>
      </c>
    </row>
    <row r="11" spans="1:7" x14ac:dyDescent="0.3">
      <c r="A11" s="53" t="s">
        <v>456</v>
      </c>
      <c r="B11" s="60">
        <v>10261097.470000001</v>
      </c>
      <c r="C11" s="60">
        <f t="shared" si="1"/>
        <v>10774152.343500001</v>
      </c>
      <c r="D11" s="60">
        <f t="shared" si="1"/>
        <v>11312859.960675001</v>
      </c>
      <c r="E11" s="60">
        <f t="shared" si="1"/>
        <v>11878502.958708752</v>
      </c>
      <c r="F11" s="60">
        <f t="shared" si="1"/>
        <v>12472428.106644191</v>
      </c>
      <c r="G11" s="60">
        <f t="shared" si="1"/>
        <v>13096049.5119764</v>
      </c>
    </row>
    <row r="12" spans="1:7" x14ac:dyDescent="0.3">
      <c r="A12" s="53" t="s">
        <v>457</v>
      </c>
      <c r="B12" s="60">
        <v>4388191.8500000006</v>
      </c>
      <c r="C12" s="60">
        <f t="shared" si="1"/>
        <v>4607601.4425000008</v>
      </c>
      <c r="D12" s="60">
        <f t="shared" si="1"/>
        <v>4837981.5146250008</v>
      </c>
      <c r="E12" s="60">
        <f t="shared" si="1"/>
        <v>5079880.5903562512</v>
      </c>
      <c r="F12" s="60">
        <f t="shared" si="1"/>
        <v>5333874.6198740639</v>
      </c>
      <c r="G12" s="60">
        <f t="shared" si="1"/>
        <v>5600568.3508677669</v>
      </c>
    </row>
    <row r="13" spans="1:7" x14ac:dyDescent="0.3">
      <c r="A13" s="53" t="s">
        <v>458</v>
      </c>
      <c r="B13" s="60">
        <v>207999.99</v>
      </c>
      <c r="C13" s="60">
        <f t="shared" si="1"/>
        <v>218399.9895</v>
      </c>
      <c r="D13" s="60">
        <f t="shared" si="1"/>
        <v>229319.98897500001</v>
      </c>
      <c r="E13" s="60">
        <f t="shared" si="1"/>
        <v>240785.98842375004</v>
      </c>
      <c r="F13" s="60">
        <f t="shared" si="1"/>
        <v>252825.28784493756</v>
      </c>
      <c r="G13" s="60">
        <f t="shared" si="1"/>
        <v>265466.55223718443</v>
      </c>
    </row>
    <row r="14" spans="1:7" x14ac:dyDescent="0.3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3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131871601</v>
      </c>
      <c r="C30" s="61">
        <f t="shared" ref="C30:G30" si="3">C8+C19</f>
        <v>138465181.05000001</v>
      </c>
      <c r="D30" s="61">
        <f t="shared" si="3"/>
        <v>145388440.10250002</v>
      </c>
      <c r="E30" s="61">
        <f t="shared" si="3"/>
        <v>152657862.10762507</v>
      </c>
      <c r="F30" s="61">
        <f t="shared" si="3"/>
        <v>160290755.21300626</v>
      </c>
      <c r="G30" s="61">
        <f t="shared" si="3"/>
        <v>168305292.97365659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131871601</v>
      </c>
      <c r="Q2" s="18">
        <f>'Formato 7 b)'!C8</f>
        <v>138465181.05000001</v>
      </c>
      <c r="R2" s="18">
        <f>'Formato 7 b)'!D8</f>
        <v>145388440.10250002</v>
      </c>
      <c r="S2" s="18">
        <f>'Formato 7 b)'!E8</f>
        <v>152657862.10762507</v>
      </c>
      <c r="T2" s="18">
        <f>'Formato 7 b)'!F8</f>
        <v>160290755.21300626</v>
      </c>
      <c r="U2" s="18">
        <f>'Formato 7 b)'!G8</f>
        <v>168305292.97365659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112785534.91000001</v>
      </c>
      <c r="Q3" s="18">
        <f>'Formato 7 b)'!C9</f>
        <v>118424811.65550001</v>
      </c>
      <c r="R3" s="18">
        <f>'Formato 7 b)'!D9</f>
        <v>124346052.23827502</v>
      </c>
      <c r="S3" s="18">
        <f>'Formato 7 b)'!E9</f>
        <v>130563354.85018878</v>
      </c>
      <c r="T3" s="18">
        <f>'Formato 7 b)'!F9</f>
        <v>137091522.59269822</v>
      </c>
      <c r="U3" s="18">
        <f>'Formato 7 b)'!G9</f>
        <v>143946098.72233313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4228776.78</v>
      </c>
      <c r="Q4" s="18">
        <f>'Formato 7 b)'!C10</f>
        <v>4440215.6190000009</v>
      </c>
      <c r="R4" s="18">
        <f>'Formato 7 b)'!D10</f>
        <v>4662226.3999500014</v>
      </c>
      <c r="S4" s="18">
        <f>'Formato 7 b)'!E10</f>
        <v>4895337.719947502</v>
      </c>
      <c r="T4" s="18">
        <f>'Formato 7 b)'!F10</f>
        <v>5140104.6059448775</v>
      </c>
      <c r="U4" s="18">
        <f>'Formato 7 b)'!G10</f>
        <v>5397109.8362421216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10261097.470000001</v>
      </c>
      <c r="Q5" s="18">
        <f>'Formato 7 b)'!C11</f>
        <v>10774152.343500001</v>
      </c>
      <c r="R5" s="18">
        <f>'Formato 7 b)'!D11</f>
        <v>11312859.960675001</v>
      </c>
      <c r="S5" s="18">
        <f>'Formato 7 b)'!E11</f>
        <v>11878502.958708752</v>
      </c>
      <c r="T5" s="18">
        <f>'Formato 7 b)'!F11</f>
        <v>12472428.106644191</v>
      </c>
      <c r="U5" s="18">
        <f>'Formato 7 b)'!G11</f>
        <v>13096049.5119764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4388191.8500000006</v>
      </c>
      <c r="Q6" s="18">
        <f>'Formato 7 b)'!C12</f>
        <v>4607601.4425000008</v>
      </c>
      <c r="R6" s="18">
        <f>'Formato 7 b)'!D12</f>
        <v>4837981.5146250008</v>
      </c>
      <c r="S6" s="18">
        <f>'Formato 7 b)'!E12</f>
        <v>5079880.5903562512</v>
      </c>
      <c r="T6" s="18">
        <f>'Formato 7 b)'!F12</f>
        <v>5333874.6198740639</v>
      </c>
      <c r="U6" s="18">
        <f>'Formato 7 b)'!G12</f>
        <v>5600568.3508677669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207999.99</v>
      </c>
      <c r="Q7" s="18">
        <f>'Formato 7 b)'!C13</f>
        <v>218399.9895</v>
      </c>
      <c r="R7" s="18">
        <f>'Formato 7 b)'!D13</f>
        <v>229319.98897500001</v>
      </c>
      <c r="S7" s="18">
        <f>'Formato 7 b)'!E13</f>
        <v>240785.98842375004</v>
      </c>
      <c r="T7" s="18">
        <f>'Formato 7 b)'!F13</f>
        <v>252825.28784493756</v>
      </c>
      <c r="U7" s="18">
        <f>'Formato 7 b)'!G13</f>
        <v>265466.55223718443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131871601</v>
      </c>
      <c r="Q22" s="18">
        <f>'Formato 7 b)'!C30</f>
        <v>138465181.05000001</v>
      </c>
      <c r="R22" s="18">
        <f>'Formato 7 b)'!D30</f>
        <v>145388440.10250002</v>
      </c>
      <c r="S22" s="18">
        <f>'Formato 7 b)'!E30</f>
        <v>152657862.10762507</v>
      </c>
      <c r="T22" s="18">
        <f>'Formato 7 b)'!F30</f>
        <v>160290755.21300626</v>
      </c>
      <c r="U22" s="18">
        <f>'Formato 7 b)'!G30</f>
        <v>168305292.97365659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B1" zoomScale="90" zoomScaleNormal="90" workbookViewId="0">
      <selection activeCell="J11" sqref="J11"/>
    </sheetView>
  </sheetViews>
  <sheetFormatPr baseColWidth="10" defaultRowHeight="14.4" zeroHeight="1" x14ac:dyDescent="0.3"/>
  <cols>
    <col min="1" max="1" width="88.109375" customWidth="1"/>
    <col min="2" max="7" width="20.6640625" customWidth="1"/>
  </cols>
  <sheetData>
    <row r="1" spans="1:7" s="91" customFormat="1" ht="37.5" customHeight="1" x14ac:dyDescent="0.3">
      <c r="A1" s="178" t="s">
        <v>466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467</v>
      </c>
      <c r="B3" s="164"/>
      <c r="C3" s="164"/>
      <c r="D3" s="164"/>
      <c r="E3" s="164"/>
      <c r="F3" s="164"/>
      <c r="G3" s="165"/>
    </row>
    <row r="4" spans="1:7" x14ac:dyDescent="0.3">
      <c r="A4" s="169" t="s">
        <v>118</v>
      </c>
      <c r="B4" s="170"/>
      <c r="C4" s="170"/>
      <c r="D4" s="170"/>
      <c r="E4" s="170"/>
      <c r="F4" s="170"/>
      <c r="G4" s="171"/>
    </row>
    <row r="5" spans="1:7" x14ac:dyDescent="0.3">
      <c r="A5" s="195" t="s">
        <v>3288</v>
      </c>
      <c r="B5" s="193" t="str">
        <f>ANIO5R</f>
        <v>2016 ¹ (c)</v>
      </c>
      <c r="C5" s="193" t="str">
        <f>ANIO4R</f>
        <v>2017 ¹ (c)</v>
      </c>
      <c r="D5" s="193" t="str">
        <f>ANIO3R</f>
        <v>2018 ¹ (c)</v>
      </c>
      <c r="E5" s="193" t="str">
        <f>ANIO2R</f>
        <v>2019 ¹ (c)</v>
      </c>
      <c r="F5" s="193" t="str">
        <f>ANIO1R</f>
        <v>2020 ¹ (c)</v>
      </c>
      <c r="G5" s="51">
        <f>ANIO_INFORME</f>
        <v>2021</v>
      </c>
    </row>
    <row r="6" spans="1:7" ht="32.1" customHeight="1" x14ac:dyDescent="0.3">
      <c r="A6" s="196"/>
      <c r="B6" s="194"/>
      <c r="C6" s="194"/>
      <c r="D6" s="194"/>
      <c r="E6" s="194"/>
      <c r="F6" s="194"/>
      <c r="G6" s="88" t="s">
        <v>3294</v>
      </c>
    </row>
    <row r="7" spans="1:7" x14ac:dyDescent="0.3">
      <c r="A7" s="52" t="s">
        <v>468</v>
      </c>
      <c r="B7" s="59">
        <f>SUM(B8:B19)</f>
        <v>97037069.319999993</v>
      </c>
      <c r="C7" s="59">
        <f t="shared" ref="C7:G7" si="0">SUM(C8:C19)</f>
        <v>99335220.649999991</v>
      </c>
      <c r="D7" s="59">
        <f t="shared" si="0"/>
        <v>121553167.36</v>
      </c>
      <c r="E7" s="59">
        <f t="shared" si="0"/>
        <v>142654870.72999999</v>
      </c>
      <c r="F7" s="59">
        <f t="shared" si="0"/>
        <v>130580592.00999999</v>
      </c>
      <c r="G7" s="59">
        <f t="shared" si="0"/>
        <v>116989461.88</v>
      </c>
    </row>
    <row r="8" spans="1:7" x14ac:dyDescent="0.3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472</v>
      </c>
      <c r="B11" s="60">
        <v>4689529.4000000004</v>
      </c>
      <c r="C11" s="60">
        <v>5011354.09</v>
      </c>
      <c r="D11" s="60">
        <v>5080156.5</v>
      </c>
      <c r="E11" s="60">
        <v>5893516.5</v>
      </c>
      <c r="F11" s="149">
        <v>2270841</v>
      </c>
      <c r="G11" s="60">
        <v>2345429.5</v>
      </c>
    </row>
    <row r="12" spans="1:7" x14ac:dyDescent="0.3">
      <c r="A12" s="53" t="s">
        <v>473</v>
      </c>
      <c r="B12" s="60">
        <v>4178279.15</v>
      </c>
      <c r="C12" s="60">
        <v>3886367.88</v>
      </c>
      <c r="D12" s="60">
        <v>4459346.4400000004</v>
      </c>
      <c r="E12" s="60">
        <v>5399463.7699999996</v>
      </c>
      <c r="F12" s="149">
        <v>3690476</v>
      </c>
      <c r="G12" s="60">
        <v>4135595.24</v>
      </c>
    </row>
    <row r="13" spans="1:7" x14ac:dyDescent="0.3">
      <c r="A13" s="56" t="s">
        <v>474</v>
      </c>
      <c r="B13" s="60">
        <v>5594370.5999999996</v>
      </c>
      <c r="C13" s="60">
        <v>4844748.7699999996</v>
      </c>
      <c r="D13" s="60">
        <v>4153820.31</v>
      </c>
      <c r="E13" s="60">
        <v>1903905</v>
      </c>
      <c r="F13" s="149">
        <v>1833396.5699999998</v>
      </c>
      <c r="G13" s="60">
        <v>547754.75</v>
      </c>
    </row>
    <row r="14" spans="1:7" x14ac:dyDescent="0.3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476</v>
      </c>
      <c r="B15" s="60">
        <v>3980283.39</v>
      </c>
      <c r="C15" s="60">
        <v>7118747.5700000003</v>
      </c>
      <c r="D15" s="60">
        <v>8163810.7199999997</v>
      </c>
      <c r="E15" s="60">
        <v>9994559.5199999996</v>
      </c>
      <c r="F15" s="150">
        <v>4164086</v>
      </c>
      <c r="G15" s="60">
        <v>6210000</v>
      </c>
    </row>
    <row r="16" spans="1:7" x14ac:dyDescent="0.3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155">
        <v>0</v>
      </c>
    </row>
    <row r="17" spans="1:7" x14ac:dyDescent="0.3">
      <c r="A17" s="53" t="s">
        <v>3298</v>
      </c>
      <c r="B17" s="60">
        <v>73841025.959999993</v>
      </c>
      <c r="C17" s="60">
        <v>76056256.739999995</v>
      </c>
      <c r="D17" s="60">
        <v>98337944.5</v>
      </c>
      <c r="E17" s="60">
        <v>113796841</v>
      </c>
      <c r="F17" s="151">
        <v>113796840</v>
      </c>
      <c r="G17" s="155">
        <v>102400018.3</v>
      </c>
    </row>
    <row r="18" spans="1:7" x14ac:dyDescent="0.3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155">
        <v>0</v>
      </c>
    </row>
    <row r="19" spans="1:7" x14ac:dyDescent="0.3">
      <c r="A19" s="53" t="s">
        <v>479</v>
      </c>
      <c r="B19" s="60">
        <v>4753580.82</v>
      </c>
      <c r="C19" s="60">
        <v>2417745.6</v>
      </c>
      <c r="D19" s="60">
        <v>1358088.89</v>
      </c>
      <c r="E19" s="60">
        <v>5666584.9400000004</v>
      </c>
      <c r="F19" s="152">
        <v>4824952.4399999995</v>
      </c>
      <c r="G19" s="155">
        <v>1350664.09</v>
      </c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97037069.319999993</v>
      </c>
      <c r="C31" s="61">
        <f t="shared" ref="C31:G31" si="3">C7+C21+C28</f>
        <v>99335220.649999991</v>
      </c>
      <c r="D31" s="61">
        <f t="shared" si="3"/>
        <v>121553167.36</v>
      </c>
      <c r="E31" s="61">
        <f t="shared" si="3"/>
        <v>142654870.72999999</v>
      </c>
      <c r="F31" s="61">
        <f t="shared" si="3"/>
        <v>130580592.00999999</v>
      </c>
      <c r="G31" s="61">
        <f t="shared" si="3"/>
        <v>116989461.88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8" x14ac:dyDescent="0.3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92" t="s">
        <v>3292</v>
      </c>
      <c r="B39" s="192"/>
      <c r="C39" s="192"/>
      <c r="D39" s="192"/>
      <c r="E39" s="192"/>
      <c r="F39" s="192"/>
      <c r="G39" s="192"/>
    </row>
    <row r="40" spans="1:7" ht="15" customHeight="1" x14ac:dyDescent="0.3">
      <c r="A40" s="192" t="s">
        <v>3293</v>
      </c>
      <c r="B40" s="192"/>
      <c r="C40" s="192"/>
      <c r="D40" s="192"/>
      <c r="E40" s="192"/>
      <c r="F40" s="192"/>
      <c r="G40" s="192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97037069.319999993</v>
      </c>
      <c r="Q2" s="18">
        <f>'Formato 7 c)'!C7</f>
        <v>99335220.649999991</v>
      </c>
      <c r="R2" s="18">
        <f>'Formato 7 c)'!D7</f>
        <v>121553167.36</v>
      </c>
      <c r="S2" s="18">
        <f>'Formato 7 c)'!E7</f>
        <v>142654870.72999999</v>
      </c>
      <c r="T2" s="18">
        <f>'Formato 7 c)'!F7</f>
        <v>130580592.00999999</v>
      </c>
      <c r="U2" s="18">
        <f>'Formato 7 c)'!G7</f>
        <v>116989461.88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4689529.4000000004</v>
      </c>
      <c r="Q6" s="18">
        <f>'Formato 7 c)'!C11</f>
        <v>5011354.09</v>
      </c>
      <c r="R6" s="18">
        <f>'Formato 7 c)'!D11</f>
        <v>5080156.5</v>
      </c>
      <c r="S6" s="18">
        <f>'Formato 7 c)'!E11</f>
        <v>5893516.5</v>
      </c>
      <c r="T6" s="18">
        <f>'Formato 7 c)'!F11</f>
        <v>2270841</v>
      </c>
      <c r="U6" s="18">
        <f>'Formato 7 c)'!G11</f>
        <v>2345429.5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4178279.15</v>
      </c>
      <c r="Q7" s="18">
        <f>'Formato 7 c)'!C12</f>
        <v>3886367.88</v>
      </c>
      <c r="R7" s="18">
        <f>'Formato 7 c)'!D12</f>
        <v>4459346.4400000004</v>
      </c>
      <c r="S7" s="18">
        <f>'Formato 7 c)'!E12</f>
        <v>5399463.7699999996</v>
      </c>
      <c r="T7" s="18">
        <f>'Formato 7 c)'!F12</f>
        <v>3690476</v>
      </c>
      <c r="U7" s="18">
        <f>'Formato 7 c)'!G12</f>
        <v>4135595.24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5594370.5999999996</v>
      </c>
      <c r="Q8" s="18">
        <f>'Formato 7 c)'!C13</f>
        <v>4844748.7699999996</v>
      </c>
      <c r="R8" s="18">
        <f>'Formato 7 c)'!D13</f>
        <v>4153820.31</v>
      </c>
      <c r="S8" s="18">
        <f>'Formato 7 c)'!E13</f>
        <v>1903905</v>
      </c>
      <c r="T8" s="18">
        <f>'Formato 7 c)'!F13</f>
        <v>1833396.5699999998</v>
      </c>
      <c r="U8" s="18">
        <f>'Formato 7 c)'!G13</f>
        <v>547754.75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3980283.39</v>
      </c>
      <c r="Q10" s="18">
        <f>'Formato 7 c)'!C15</f>
        <v>7118747.5700000003</v>
      </c>
      <c r="R10" s="18">
        <f>'Formato 7 c)'!D15</f>
        <v>8163810.7199999997</v>
      </c>
      <c r="S10" s="18">
        <f>'Formato 7 c)'!E15</f>
        <v>9994559.5199999996</v>
      </c>
      <c r="T10" s="18">
        <f>'Formato 7 c)'!F15</f>
        <v>4164086</v>
      </c>
      <c r="U10" s="18">
        <f>'Formato 7 c)'!G15</f>
        <v>6210000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73841025.959999993</v>
      </c>
      <c r="Q12" s="18">
        <f>'Formato 7 c)'!C17</f>
        <v>76056256.739999995</v>
      </c>
      <c r="R12" s="18">
        <f>'Formato 7 c)'!D17</f>
        <v>98337944.5</v>
      </c>
      <c r="S12" s="18">
        <f>'Formato 7 c)'!E17</f>
        <v>113796841</v>
      </c>
      <c r="T12" s="18">
        <f>'Formato 7 c)'!F17</f>
        <v>113796840</v>
      </c>
      <c r="U12" s="18">
        <f>'Formato 7 c)'!G17</f>
        <v>102400018.3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4753580.82</v>
      </c>
      <c r="Q14" s="18">
        <f>'Formato 7 c)'!C19</f>
        <v>2417745.6</v>
      </c>
      <c r="R14" s="18">
        <f>'Formato 7 c)'!D19</f>
        <v>1358088.89</v>
      </c>
      <c r="S14" s="18">
        <f>'Formato 7 c)'!E19</f>
        <v>5666584.9400000004</v>
      </c>
      <c r="T14" s="18">
        <f>'Formato 7 c)'!F19</f>
        <v>4824952.4399999995</v>
      </c>
      <c r="U14" s="18">
        <f>'Formato 7 c)'!G19</f>
        <v>1350664.09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97037069.319999993</v>
      </c>
      <c r="Q23" s="18">
        <f>'Formato 7 c)'!C31</f>
        <v>99335220.649999991</v>
      </c>
      <c r="R23" s="18">
        <f>'Formato 7 c)'!D31</f>
        <v>121553167.36</v>
      </c>
      <c r="S23" s="18">
        <f>'Formato 7 c)'!E31</f>
        <v>142654870.72999999</v>
      </c>
      <c r="T23" s="18">
        <f>'Formato 7 c)'!F31</f>
        <v>130580592.00999999</v>
      </c>
      <c r="U23" s="18">
        <f>'Formato 7 c)'!G31</f>
        <v>116989461.88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topLeftCell="B1" zoomScale="90" zoomScaleNormal="90" workbookViewId="0">
      <selection activeCell="H14" sqref="H14"/>
    </sheetView>
  </sheetViews>
  <sheetFormatPr baseColWidth="10" defaultRowHeight="14.4" zeroHeight="1" x14ac:dyDescent="0.3"/>
  <cols>
    <col min="1" max="1" width="69.44140625" customWidth="1"/>
    <col min="2" max="7" width="20.6640625" customWidth="1"/>
  </cols>
  <sheetData>
    <row r="1" spans="1:7" s="91" customFormat="1" ht="37.5" customHeight="1" x14ac:dyDescent="0.3">
      <c r="A1" s="178" t="s">
        <v>490</v>
      </c>
      <c r="B1" s="178"/>
      <c r="C1" s="178"/>
      <c r="D1" s="178"/>
      <c r="E1" s="178"/>
      <c r="F1" s="178"/>
      <c r="G1" s="178"/>
    </row>
    <row r="2" spans="1:7" x14ac:dyDescent="0.3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x14ac:dyDescent="0.3">
      <c r="A3" s="163" t="s">
        <v>491</v>
      </c>
      <c r="B3" s="164"/>
      <c r="C3" s="164"/>
      <c r="D3" s="164"/>
      <c r="E3" s="164"/>
      <c r="F3" s="164"/>
      <c r="G3" s="165"/>
    </row>
    <row r="4" spans="1:7" x14ac:dyDescent="0.3">
      <c r="A4" s="169" t="s">
        <v>118</v>
      </c>
      <c r="B4" s="170"/>
      <c r="C4" s="170"/>
      <c r="D4" s="170"/>
      <c r="E4" s="170"/>
      <c r="F4" s="170"/>
      <c r="G4" s="171"/>
    </row>
    <row r="5" spans="1:7" x14ac:dyDescent="0.3">
      <c r="A5" s="197" t="s">
        <v>3142</v>
      </c>
      <c r="B5" s="193" t="str">
        <f>ANIO5R</f>
        <v>2016 ¹ (c)</v>
      </c>
      <c r="C5" s="193" t="str">
        <f>ANIO4R</f>
        <v>2017 ¹ (c)</v>
      </c>
      <c r="D5" s="193" t="str">
        <f>ANIO3R</f>
        <v>2018 ¹ (c)</v>
      </c>
      <c r="E5" s="193" t="str">
        <f>ANIO2R</f>
        <v>2019 ¹ (c)</v>
      </c>
      <c r="F5" s="193" t="str">
        <f>ANIO1R</f>
        <v>2020 ¹ (c)</v>
      </c>
      <c r="G5" s="51">
        <f>ANIO_INFORME</f>
        <v>2021</v>
      </c>
    </row>
    <row r="6" spans="1:7" ht="32.1" customHeight="1" x14ac:dyDescent="0.3">
      <c r="A6" s="198"/>
      <c r="B6" s="194"/>
      <c r="C6" s="194"/>
      <c r="D6" s="194"/>
      <c r="E6" s="194"/>
      <c r="F6" s="194"/>
      <c r="G6" s="88" t="s">
        <v>3295</v>
      </c>
    </row>
    <row r="7" spans="1:7" x14ac:dyDescent="0.3">
      <c r="A7" s="52" t="s">
        <v>492</v>
      </c>
      <c r="B7" s="59">
        <f>SUM(B8:B16)</f>
        <v>94412207.259999976</v>
      </c>
      <c r="C7" s="59">
        <f t="shared" ref="C7:G7" si="0">SUM(C8:C16)</f>
        <v>87080788.720000014</v>
      </c>
      <c r="D7" s="59">
        <f t="shared" si="0"/>
        <v>102595719.59999999</v>
      </c>
      <c r="E7" s="59">
        <f t="shared" si="0"/>
        <v>123491370.93000002</v>
      </c>
      <c r="F7" s="59">
        <f t="shared" si="0"/>
        <v>123491370.93000002</v>
      </c>
      <c r="G7" s="59">
        <f t="shared" si="0"/>
        <v>93349322.560000002</v>
      </c>
    </row>
    <row r="8" spans="1:7" x14ac:dyDescent="0.3">
      <c r="A8" s="53" t="s">
        <v>454</v>
      </c>
      <c r="B8" s="60">
        <v>65243197.509999998</v>
      </c>
      <c r="C8" s="60">
        <v>64089130.840000004</v>
      </c>
      <c r="D8" s="60">
        <v>79477548.629999995</v>
      </c>
      <c r="E8" s="60">
        <v>98366173.180000022</v>
      </c>
      <c r="F8" s="153">
        <v>98366173.180000022</v>
      </c>
      <c r="G8" s="60">
        <v>78829941.040000007</v>
      </c>
    </row>
    <row r="9" spans="1:7" x14ac:dyDescent="0.3">
      <c r="A9" s="53" t="s">
        <v>455</v>
      </c>
      <c r="B9" s="60">
        <v>6166466.75</v>
      </c>
      <c r="C9" s="60">
        <v>4761925.42</v>
      </c>
      <c r="D9" s="60">
        <v>4675661.41</v>
      </c>
      <c r="E9" s="60">
        <v>4742245.1300000008</v>
      </c>
      <c r="F9" s="153">
        <v>4742245.1300000008</v>
      </c>
      <c r="G9" s="60">
        <v>3685271.12</v>
      </c>
    </row>
    <row r="10" spans="1:7" x14ac:dyDescent="0.3">
      <c r="A10" s="53" t="s">
        <v>456</v>
      </c>
      <c r="B10" s="60">
        <v>16407902.07</v>
      </c>
      <c r="C10" s="60">
        <v>14440263.029999999</v>
      </c>
      <c r="D10" s="60">
        <v>13825398.279999999</v>
      </c>
      <c r="E10" s="60">
        <v>15510295.620000001</v>
      </c>
      <c r="F10" s="153">
        <v>15510295.620000001</v>
      </c>
      <c r="G10" s="60">
        <v>7746735.6100000003</v>
      </c>
    </row>
    <row r="11" spans="1:7" x14ac:dyDescent="0.3">
      <c r="A11" s="53" t="s">
        <v>457</v>
      </c>
      <c r="B11" s="60">
        <v>4186231.36</v>
      </c>
      <c r="C11" s="60">
        <v>2867997.06</v>
      </c>
      <c r="D11" s="60">
        <v>3771208.42</v>
      </c>
      <c r="E11" s="60">
        <v>4712669.2000000011</v>
      </c>
      <c r="F11" s="153">
        <v>4712669.2000000011</v>
      </c>
      <c r="G11" s="60">
        <v>3064511.19</v>
      </c>
    </row>
    <row r="12" spans="1:7" x14ac:dyDescent="0.3">
      <c r="A12" s="53" t="s">
        <v>458</v>
      </c>
      <c r="B12" s="60">
        <v>1867782.49</v>
      </c>
      <c r="C12" s="60">
        <v>625042.44999999995</v>
      </c>
      <c r="D12" s="60">
        <v>845902.86</v>
      </c>
      <c r="E12" s="60">
        <v>159987.79999999999</v>
      </c>
      <c r="F12" s="153">
        <v>159987.79999999999</v>
      </c>
      <c r="G12" s="60">
        <v>22863.599999999999</v>
      </c>
    </row>
    <row r="13" spans="1:7" x14ac:dyDescent="0.3">
      <c r="A13" s="53" t="s">
        <v>459</v>
      </c>
      <c r="B13" s="60">
        <v>540627.07999999996</v>
      </c>
      <c r="C13" s="60">
        <v>296429.92</v>
      </c>
      <c r="D13" s="60">
        <v>0</v>
      </c>
      <c r="E13" s="60">
        <v>0</v>
      </c>
      <c r="F13" s="60"/>
      <c r="G13" s="60">
        <v>0</v>
      </c>
    </row>
    <row r="14" spans="1:7" x14ac:dyDescent="0.3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7666901.4700000007</v>
      </c>
      <c r="E18" s="61">
        <f t="shared" si="1"/>
        <v>8163810.6400000006</v>
      </c>
      <c r="F18" s="61">
        <f t="shared" si="1"/>
        <v>11897347.020000001</v>
      </c>
      <c r="G18" s="61">
        <f t="shared" si="1"/>
        <v>4225632.3600000003</v>
      </c>
    </row>
    <row r="19" spans="1:7" x14ac:dyDescent="0.3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455</v>
      </c>
      <c r="B20" s="60">
        <v>0</v>
      </c>
      <c r="C20" s="154"/>
      <c r="D20" s="60">
        <v>387066.3</v>
      </c>
      <c r="E20" s="60">
        <v>397903.24</v>
      </c>
      <c r="F20" s="155">
        <v>1910766.2000000002</v>
      </c>
      <c r="G20" s="60">
        <v>752308.45</v>
      </c>
    </row>
    <row r="21" spans="1:7" x14ac:dyDescent="0.3">
      <c r="A21" s="53" t="s">
        <v>456</v>
      </c>
      <c r="B21" s="60">
        <v>0</v>
      </c>
      <c r="C21" s="154"/>
      <c r="D21" s="60">
        <v>274666.42</v>
      </c>
      <c r="E21" s="60">
        <v>0</v>
      </c>
      <c r="F21" s="155">
        <v>3218089.1799999997</v>
      </c>
      <c r="G21" s="60">
        <v>1384896.81</v>
      </c>
    </row>
    <row r="22" spans="1:7" x14ac:dyDescent="0.3">
      <c r="A22" s="53" t="s">
        <v>457</v>
      </c>
      <c r="B22" s="60">
        <v>0</v>
      </c>
      <c r="C22" s="154"/>
      <c r="D22" s="60">
        <v>3200532.18</v>
      </c>
      <c r="E22" s="60">
        <v>4073307.66</v>
      </c>
      <c r="F22" s="155">
        <v>5346161.8499999996</v>
      </c>
      <c r="G22" s="60">
        <v>1384562.86</v>
      </c>
    </row>
    <row r="23" spans="1:7" x14ac:dyDescent="0.3">
      <c r="A23" s="53" t="s">
        <v>458</v>
      </c>
      <c r="B23" s="60">
        <v>0</v>
      </c>
      <c r="C23" s="154"/>
      <c r="D23" s="60">
        <v>354930.54</v>
      </c>
      <c r="E23" s="60">
        <v>3692599.74</v>
      </c>
      <c r="F23" s="155">
        <v>1254869.82</v>
      </c>
      <c r="G23" s="60">
        <v>703864.24</v>
      </c>
    </row>
    <row r="24" spans="1:7" x14ac:dyDescent="0.3">
      <c r="A24" s="53" t="s">
        <v>459</v>
      </c>
      <c r="B24" s="60">
        <v>0</v>
      </c>
      <c r="C24" s="154"/>
      <c r="D24" s="60">
        <v>3449706.03</v>
      </c>
      <c r="E24" s="60">
        <v>0</v>
      </c>
      <c r="F24" s="155">
        <v>167459.97</v>
      </c>
      <c r="G24" s="60"/>
    </row>
    <row r="25" spans="1:7" x14ac:dyDescent="0.3">
      <c r="A25" s="53" t="s">
        <v>460</v>
      </c>
      <c r="B25" s="60">
        <v>0</v>
      </c>
      <c r="C25" s="154"/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94412207.259999976</v>
      </c>
      <c r="C29" s="60">
        <f t="shared" ref="C29:G29" si="2">C7+C18</f>
        <v>87080788.720000014</v>
      </c>
      <c r="D29" s="60">
        <f t="shared" si="2"/>
        <v>110262621.06999999</v>
      </c>
      <c r="E29" s="60">
        <f t="shared" si="2"/>
        <v>131655181.57000002</v>
      </c>
      <c r="F29" s="60">
        <f t="shared" si="2"/>
        <v>135388717.95000002</v>
      </c>
      <c r="G29" s="60">
        <f t="shared" si="2"/>
        <v>97574954.920000002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92" t="s">
        <v>3292</v>
      </c>
      <c r="B32" s="192"/>
      <c r="C32" s="192"/>
      <c r="D32" s="192"/>
      <c r="E32" s="192"/>
      <c r="F32" s="192"/>
      <c r="G32" s="192"/>
    </row>
    <row r="33" spans="1:7" x14ac:dyDescent="0.3">
      <c r="A33" s="192" t="s">
        <v>3293</v>
      </c>
      <c r="B33" s="192"/>
      <c r="C33" s="192"/>
      <c r="D33" s="192"/>
      <c r="E33" s="192"/>
      <c r="F33" s="192"/>
      <c r="G33" s="19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B29 C7:G19 G20:G24 F25:G29 D20:E25 C26:E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94412207.259999976</v>
      </c>
      <c r="Q2" s="18">
        <f>'Formato 7 d)'!C7</f>
        <v>87080788.720000014</v>
      </c>
      <c r="R2" s="18">
        <f>'Formato 7 d)'!D7</f>
        <v>102595719.59999999</v>
      </c>
      <c r="S2" s="18">
        <f>'Formato 7 d)'!E7</f>
        <v>123491370.93000002</v>
      </c>
      <c r="T2" s="18">
        <f>'Formato 7 d)'!F7</f>
        <v>123491370.93000002</v>
      </c>
      <c r="U2" s="18">
        <f>'Formato 7 d)'!G7</f>
        <v>93349322.560000002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65243197.509999998</v>
      </c>
      <c r="Q3" s="18">
        <f>'Formato 7 d)'!C8</f>
        <v>64089130.840000004</v>
      </c>
      <c r="R3" s="18">
        <f>'Formato 7 d)'!D8</f>
        <v>79477548.629999995</v>
      </c>
      <c r="S3" s="18">
        <f>'Formato 7 d)'!E8</f>
        <v>98366173.180000022</v>
      </c>
      <c r="T3" s="18">
        <f>'Formato 7 d)'!F8</f>
        <v>98366173.180000022</v>
      </c>
      <c r="U3" s="18">
        <f>'Formato 7 d)'!G8</f>
        <v>78829941.040000007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6166466.75</v>
      </c>
      <c r="Q4" s="18">
        <f>'Formato 7 d)'!C9</f>
        <v>4761925.42</v>
      </c>
      <c r="R4" s="18">
        <f>'Formato 7 d)'!D9</f>
        <v>4675661.41</v>
      </c>
      <c r="S4" s="18">
        <f>'Formato 7 d)'!E9</f>
        <v>4742245.1300000008</v>
      </c>
      <c r="T4" s="18">
        <f>'Formato 7 d)'!F9</f>
        <v>4742245.1300000008</v>
      </c>
      <c r="U4" s="18">
        <f>'Formato 7 d)'!G9</f>
        <v>3685271.12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16407902.07</v>
      </c>
      <c r="Q5" s="18">
        <f>'Formato 7 d)'!C10</f>
        <v>14440263.029999999</v>
      </c>
      <c r="R5" s="18">
        <f>'Formato 7 d)'!D10</f>
        <v>13825398.279999999</v>
      </c>
      <c r="S5" s="18">
        <f>'Formato 7 d)'!E10</f>
        <v>15510295.620000001</v>
      </c>
      <c r="T5" s="18">
        <f>'Formato 7 d)'!F10</f>
        <v>15510295.620000001</v>
      </c>
      <c r="U5" s="18">
        <f>'Formato 7 d)'!G10</f>
        <v>7746735.6100000003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4186231.36</v>
      </c>
      <c r="Q6" s="18">
        <f>'Formato 7 d)'!C11</f>
        <v>2867997.06</v>
      </c>
      <c r="R6" s="18">
        <f>'Formato 7 d)'!D11</f>
        <v>3771208.42</v>
      </c>
      <c r="S6" s="18">
        <f>'Formato 7 d)'!E11</f>
        <v>4712669.2000000011</v>
      </c>
      <c r="T6" s="18">
        <f>'Formato 7 d)'!F11</f>
        <v>4712669.2000000011</v>
      </c>
      <c r="U6" s="18">
        <f>'Formato 7 d)'!G11</f>
        <v>3064511.19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1867782.49</v>
      </c>
      <c r="Q7" s="18">
        <f>'Formato 7 d)'!C12</f>
        <v>625042.44999999995</v>
      </c>
      <c r="R7" s="18">
        <f>'Formato 7 d)'!D12</f>
        <v>845902.86</v>
      </c>
      <c r="S7" s="18">
        <f>'Formato 7 d)'!E12</f>
        <v>159987.79999999999</v>
      </c>
      <c r="T7" s="18">
        <f>'Formato 7 d)'!F12</f>
        <v>159987.79999999999</v>
      </c>
      <c r="U7" s="18">
        <f>'Formato 7 d)'!G12</f>
        <v>22863.599999999999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540627.07999999996</v>
      </c>
      <c r="Q8" s="18">
        <f>'Formato 7 d)'!C13</f>
        <v>296429.92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7666901.4700000007</v>
      </c>
      <c r="S12" s="18">
        <f>'Formato 7 d)'!E18</f>
        <v>8163810.6400000006</v>
      </c>
      <c r="T12" s="18">
        <f>'Formato 7 d)'!F18</f>
        <v>11897347.020000001</v>
      </c>
      <c r="U12" s="18">
        <f>'Formato 7 d)'!G18</f>
        <v>4225632.3600000003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 t="e">
        <f>'Formato 7 d)'!#REF!</f>
        <v>#REF!</v>
      </c>
      <c r="R14" s="18">
        <f>'Formato 7 d)'!D20</f>
        <v>387066.3</v>
      </c>
      <c r="S14" s="18">
        <f>'Formato 7 d)'!E20</f>
        <v>397903.24</v>
      </c>
      <c r="T14" s="18" t="e">
        <f>'Formato 7 d)'!#REF!</f>
        <v>#REF!</v>
      </c>
      <c r="U14" s="18">
        <f>'Formato 7 d)'!G20</f>
        <v>752308.45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 t="e">
        <f>'Formato 7 d)'!#REF!</f>
        <v>#REF!</v>
      </c>
      <c r="R15" s="18">
        <f>'Formato 7 d)'!D21</f>
        <v>274666.42</v>
      </c>
      <c r="S15" s="18">
        <f>'Formato 7 d)'!E21</f>
        <v>0</v>
      </c>
      <c r="T15" s="18" t="e">
        <f>'Formato 7 d)'!#REF!</f>
        <v>#REF!</v>
      </c>
      <c r="U15" s="18">
        <f>'Formato 7 d)'!G21</f>
        <v>1384896.81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 t="e">
        <f>'Formato 7 d)'!#REF!</f>
        <v>#REF!</v>
      </c>
      <c r="R16" s="18">
        <f>'Formato 7 d)'!D22</f>
        <v>3200532.18</v>
      </c>
      <c r="S16" s="18">
        <f>'Formato 7 d)'!E22</f>
        <v>4073307.66</v>
      </c>
      <c r="T16" s="18" t="e">
        <f>'Formato 7 d)'!#REF!</f>
        <v>#REF!</v>
      </c>
      <c r="U16" s="18">
        <f>'Formato 7 d)'!G22</f>
        <v>1384562.86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 t="e">
        <f>'Formato 7 d)'!#REF!</f>
        <v>#REF!</v>
      </c>
      <c r="R17" s="18">
        <f>'Formato 7 d)'!D23</f>
        <v>354930.54</v>
      </c>
      <c r="S17" s="18">
        <f>'Formato 7 d)'!E23</f>
        <v>3692599.74</v>
      </c>
      <c r="T17" s="18" t="e">
        <f>'Formato 7 d)'!#REF!</f>
        <v>#REF!</v>
      </c>
      <c r="U17" s="18">
        <f>'Formato 7 d)'!G23</f>
        <v>703864.24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 t="e">
        <f>'Formato 7 d)'!#REF!</f>
        <v>#REF!</v>
      </c>
      <c r="R18" s="18">
        <f>'Formato 7 d)'!D24</f>
        <v>3449706.03</v>
      </c>
      <c r="S18" s="18">
        <f>'Formato 7 d)'!E24</f>
        <v>0</v>
      </c>
      <c r="T18" s="18" t="e">
        <f>'Formato 7 d)'!#REF!</f>
        <v>#REF!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d)'!D25</f>
        <v>0</v>
      </c>
      <c r="R19" s="18">
        <f>'Formato 7 d)'!E25</f>
        <v>0</v>
      </c>
      <c r="S19" s="18" t="e">
        <f>'Formato 7 d)'!#REF!</f>
        <v>#REF!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94412207.259999976</v>
      </c>
      <c r="Q22" s="18">
        <f>'Formato 7 d)'!C29</f>
        <v>87080788.720000014</v>
      </c>
      <c r="R22" s="18">
        <f>'Formato 7 d)'!D29</f>
        <v>110262621.06999999</v>
      </c>
      <c r="S22" s="18">
        <f>'Formato 7 d)'!E29</f>
        <v>131655181.57000002</v>
      </c>
      <c r="T22" s="18">
        <f>'Formato 7 d)'!F29</f>
        <v>135388717.95000002</v>
      </c>
      <c r="U22" s="18">
        <f>'Formato 7 d)'!G29</f>
        <v>97574954.920000002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2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72" t="s">
        <v>495</v>
      </c>
      <c r="B1" s="172"/>
      <c r="C1" s="172"/>
      <c r="D1" s="172"/>
      <c r="E1" s="172"/>
      <c r="F1" s="172"/>
      <c r="G1" s="111"/>
    </row>
    <row r="2" spans="1:7" x14ac:dyDescent="0.3">
      <c r="A2" s="160" t="str">
        <f>ENTE_PUBLICO</f>
        <v>Sistema para el Desarrollo Integral de la Familia en el Municipio de Leon Guanajuato, Gobierno del Estado de Guanajuato</v>
      </c>
      <c r="B2" s="161"/>
      <c r="C2" s="161"/>
      <c r="D2" s="161"/>
      <c r="E2" s="161"/>
      <c r="F2" s="162"/>
    </row>
    <row r="3" spans="1:7" x14ac:dyDescent="0.3">
      <c r="A3" s="169" t="s">
        <v>496</v>
      </c>
      <c r="B3" s="170"/>
      <c r="C3" s="170"/>
      <c r="D3" s="170"/>
      <c r="E3" s="170"/>
      <c r="F3" s="171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C52" sqref="C52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72" t="s">
        <v>545</v>
      </c>
      <c r="B1" s="172"/>
      <c r="C1" s="172"/>
      <c r="D1" s="172"/>
      <c r="E1" s="172"/>
      <c r="F1" s="172"/>
    </row>
    <row r="2" spans="1:6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2"/>
    </row>
    <row r="3" spans="1:6" x14ac:dyDescent="0.3">
      <c r="A3" s="163" t="s">
        <v>117</v>
      </c>
      <c r="B3" s="164"/>
      <c r="C3" s="164"/>
      <c r="D3" s="164"/>
      <c r="E3" s="164"/>
      <c r="F3" s="165"/>
    </row>
    <row r="4" spans="1:6" x14ac:dyDescent="0.3">
      <c r="A4" s="166" t="str">
        <f>PERIODO_INFORME</f>
        <v>Al 31 de diciembre de 2020 y al 31 de diciembre de 2021 (b)</v>
      </c>
      <c r="B4" s="167"/>
      <c r="C4" s="167"/>
      <c r="D4" s="167"/>
      <c r="E4" s="167"/>
      <c r="F4" s="168"/>
    </row>
    <row r="5" spans="1:6" x14ac:dyDescent="0.3">
      <c r="A5" s="169" t="s">
        <v>118</v>
      </c>
      <c r="B5" s="170"/>
      <c r="C5" s="170"/>
      <c r="D5" s="170"/>
      <c r="E5" s="170"/>
      <c r="F5" s="171"/>
    </row>
    <row r="6" spans="1:6" s="3" customFormat="1" ht="28.8" x14ac:dyDescent="0.3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21404554.210000001</v>
      </c>
      <c r="C9" s="60">
        <f>SUM(C10:C16)</f>
        <v>16354526.219999999</v>
      </c>
      <c r="D9" s="100" t="s">
        <v>54</v>
      </c>
      <c r="E9" s="60">
        <f>SUM(E10:E18)</f>
        <v>7615292.6900000004</v>
      </c>
      <c r="F9" s="60">
        <f>SUM(F10:F18)</f>
        <v>6436323.6999999993</v>
      </c>
    </row>
    <row r="10" spans="1:6" x14ac:dyDescent="0.3">
      <c r="A10" s="96" t="s">
        <v>4</v>
      </c>
      <c r="B10" s="60">
        <v>119940</v>
      </c>
      <c r="C10" s="60">
        <v>113730</v>
      </c>
      <c r="D10" s="101" t="s">
        <v>55</v>
      </c>
      <c r="E10" s="60">
        <v>2534.33</v>
      </c>
      <c r="F10" s="60">
        <v>11441.05</v>
      </c>
    </row>
    <row r="11" spans="1:6" x14ac:dyDescent="0.3">
      <c r="A11" s="96" t="s">
        <v>5</v>
      </c>
      <c r="B11" s="60">
        <v>21284572.280000001</v>
      </c>
      <c r="C11" s="60">
        <v>16240626.859999999</v>
      </c>
      <c r="D11" s="101" t="s">
        <v>56</v>
      </c>
      <c r="E11" s="60">
        <v>777389.53</v>
      </c>
      <c r="F11" s="60">
        <v>759504.88</v>
      </c>
    </row>
    <row r="12" spans="1:6" x14ac:dyDescent="0.3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3">
      <c r="A13" s="96" t="s">
        <v>7</v>
      </c>
      <c r="B13" s="60">
        <v>41.93</v>
      </c>
      <c r="C13" s="60">
        <v>169.36</v>
      </c>
      <c r="D13" s="101" t="s">
        <v>58</v>
      </c>
      <c r="E13" s="60">
        <v>0</v>
      </c>
      <c r="F13" s="60">
        <v>0</v>
      </c>
    </row>
    <row r="14" spans="1:6" x14ac:dyDescent="0.3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3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3">
      <c r="A16" s="96" t="s">
        <v>10</v>
      </c>
      <c r="B16" s="60">
        <v>0</v>
      </c>
      <c r="C16" s="60">
        <v>0</v>
      </c>
      <c r="D16" s="101" t="s">
        <v>61</v>
      </c>
      <c r="E16" s="60">
        <v>6298463.4699999997</v>
      </c>
      <c r="F16" s="60">
        <v>5491918.3799999999</v>
      </c>
    </row>
    <row r="17" spans="1:6" x14ac:dyDescent="0.3">
      <c r="A17" s="95" t="s">
        <v>11</v>
      </c>
      <c r="B17" s="60">
        <f>SUM(B18:B24)</f>
        <v>632041.46</v>
      </c>
      <c r="C17" s="60">
        <f>SUM(C18:C24)</f>
        <v>668003.01</v>
      </c>
      <c r="D17" s="101" t="s">
        <v>62</v>
      </c>
      <c r="E17" s="60">
        <v>0</v>
      </c>
      <c r="F17" s="60">
        <v>0</v>
      </c>
    </row>
    <row r="18" spans="1:6" x14ac:dyDescent="0.3">
      <c r="A18" s="97" t="s">
        <v>12</v>
      </c>
      <c r="B18" s="60">
        <v>0</v>
      </c>
      <c r="C18" s="60">
        <v>0</v>
      </c>
      <c r="D18" s="101" t="s">
        <v>63</v>
      </c>
      <c r="E18" s="60">
        <v>536905.36</v>
      </c>
      <c r="F18" s="60">
        <v>173459.39</v>
      </c>
    </row>
    <row r="19" spans="1:6" x14ac:dyDescent="0.3">
      <c r="A19" s="97" t="s">
        <v>13</v>
      </c>
      <c r="B19" s="60">
        <v>0</v>
      </c>
      <c r="C19" s="60">
        <v>4440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60">
        <v>42041.46</v>
      </c>
      <c r="C20" s="60">
        <v>73563.009999999995</v>
      </c>
      <c r="D20" s="101" t="s">
        <v>65</v>
      </c>
      <c r="E20" s="60">
        <v>0</v>
      </c>
      <c r="F20" s="60">
        <v>0</v>
      </c>
    </row>
    <row r="21" spans="1:6" x14ac:dyDescent="0.3">
      <c r="A21" s="97" t="s">
        <v>15</v>
      </c>
      <c r="B21" s="60">
        <v>590000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3">
      <c r="A22" s="97" t="s">
        <v>16</v>
      </c>
      <c r="B22" s="60">
        <v>0</v>
      </c>
      <c r="C22" s="60">
        <v>0</v>
      </c>
      <c r="D22" s="101" t="s">
        <v>67</v>
      </c>
      <c r="E22" s="155">
        <v>0</v>
      </c>
      <c r="F22" s="60">
        <v>0</v>
      </c>
    </row>
    <row r="23" spans="1:6" x14ac:dyDescent="0.3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3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3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3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3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3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3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3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3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3">
      <c r="A37" s="95" t="s">
        <v>31</v>
      </c>
      <c r="B37" s="60">
        <v>29866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37318.92</v>
      </c>
      <c r="F38" s="60">
        <f>SUM(F39:F41)</f>
        <v>196738.45</v>
      </c>
    </row>
    <row r="39" spans="1:6" x14ac:dyDescent="0.3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3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37318.92</v>
      </c>
      <c r="F41" s="155">
        <v>196738.45</v>
      </c>
    </row>
    <row r="42" spans="1:6" x14ac:dyDescent="0.3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3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3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B9+B17+B25+B31+B38+B41+B37</f>
        <v>22066461.670000002</v>
      </c>
      <c r="C47" s="61">
        <f>C9+C17+C25+C31+C38+C41</f>
        <v>17022529.23</v>
      </c>
      <c r="D47" s="99" t="s">
        <v>91</v>
      </c>
      <c r="E47" s="61">
        <f>E9+E19+E23+E26+E27+E31+E38+E42</f>
        <v>7652611.6100000003</v>
      </c>
      <c r="F47" s="61">
        <f>F9+F19+F23+F26+F27+F31+F38+F42</f>
        <v>6633062.1499999994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3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3">
      <c r="A52" s="95" t="s">
        <v>43</v>
      </c>
      <c r="B52" s="60">
        <v>78908443.769999996</v>
      </c>
      <c r="C52" s="60">
        <v>78908443.769999996</v>
      </c>
      <c r="D52" s="100" t="s">
        <v>95</v>
      </c>
      <c r="E52" s="60">
        <v>0</v>
      </c>
      <c r="F52" s="60">
        <v>0</v>
      </c>
    </row>
    <row r="53" spans="1:6" x14ac:dyDescent="0.3">
      <c r="A53" s="95" t="s">
        <v>44</v>
      </c>
      <c r="B53" s="60">
        <v>38205987.840000004</v>
      </c>
      <c r="C53" s="60">
        <v>38959460.219999999</v>
      </c>
      <c r="D53" s="100" t="s">
        <v>96</v>
      </c>
      <c r="E53" s="60">
        <v>0</v>
      </c>
      <c r="F53" s="60">
        <v>0</v>
      </c>
    </row>
    <row r="54" spans="1:6" x14ac:dyDescent="0.3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3">
      <c r="A55" s="95" t="s">
        <v>46</v>
      </c>
      <c r="B55" s="60">
        <v>-56008216.450000003</v>
      </c>
      <c r="C55" s="60">
        <v>-54267487.310000002</v>
      </c>
      <c r="D55" s="37" t="s">
        <v>98</v>
      </c>
      <c r="E55" s="60">
        <v>0</v>
      </c>
      <c r="F55" s="60">
        <v>0</v>
      </c>
    </row>
    <row r="56" spans="1:6" x14ac:dyDescent="0.3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3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>
        <v>289605.59999999998</v>
      </c>
      <c r="C58" s="60">
        <v>289605.59999999998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7652611.6100000003</v>
      </c>
      <c r="F59" s="61">
        <f>F47+F57</f>
        <v>6633062.1499999994</v>
      </c>
    </row>
    <row r="60" spans="1:6" x14ac:dyDescent="0.3">
      <c r="A60" s="55" t="s">
        <v>50</v>
      </c>
      <c r="B60" s="61">
        <f>SUM(B50:B58)</f>
        <v>61484908.559999995</v>
      </c>
      <c r="C60" s="61">
        <f>SUM(C50:C58)</f>
        <v>63979110.079999991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83551370.229999989</v>
      </c>
      <c r="C62" s="61">
        <f>SUM(C47+C60)</f>
        <v>81001639.309999987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3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3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3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-3801327.38</v>
      </c>
      <c r="F68" s="77">
        <f>SUM(F69:F73)</f>
        <v>-5331508.84</v>
      </c>
    </row>
    <row r="69" spans="1:6" x14ac:dyDescent="0.3">
      <c r="A69" s="12"/>
      <c r="B69" s="54"/>
      <c r="C69" s="54"/>
      <c r="D69" s="103" t="s">
        <v>107</v>
      </c>
      <c r="E69" s="77">
        <v>1562291.46</v>
      </c>
      <c r="F69" s="77">
        <v>-6778103.1799999997</v>
      </c>
    </row>
    <row r="70" spans="1:6" x14ac:dyDescent="0.3">
      <c r="A70" s="12"/>
      <c r="B70" s="54"/>
      <c r="C70" s="54"/>
      <c r="D70" s="103" t="s">
        <v>108</v>
      </c>
      <c r="E70" s="77">
        <f>-5331508.84-32110</f>
        <v>-5363618.84</v>
      </c>
      <c r="F70" s="77">
        <v>1446594.34</v>
      </c>
    </row>
    <row r="71" spans="1:6" x14ac:dyDescent="0.3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3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3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3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75898758.620000005</v>
      </c>
      <c r="F79" s="61">
        <f>F63+F68+F75</f>
        <v>74368577.159999996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83551370.230000004</v>
      </c>
      <c r="F81" s="61">
        <f>F59+F79</f>
        <v>81001639.310000002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21404554.210000001</v>
      </c>
      <c r="Q4" s="18">
        <f>'Formato 1'!C9</f>
        <v>16354526.219999999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119940</v>
      </c>
      <c r="Q5" s="18">
        <f>'Formato 1'!C10</f>
        <v>113730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21284572.280000001</v>
      </c>
      <c r="Q6" s="18">
        <f>'Formato 1'!C11</f>
        <v>16240626.859999999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41.93</v>
      </c>
      <c r="Q8" s="18">
        <f>'Formato 1'!C13</f>
        <v>169.36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632041.46</v>
      </c>
      <c r="Q12" s="18">
        <f>'Formato 1'!C17</f>
        <v>668003.01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4440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42041.46</v>
      </c>
      <c r="Q15" s="18">
        <f>'Formato 1'!C20</f>
        <v>73563.009999999995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590000</v>
      </c>
      <c r="Q16" s="18">
        <f>'Formato 1'!C21</f>
        <v>590000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29866</v>
      </c>
      <c r="Q32" s="18">
        <f>'Formato 1'!C37</f>
        <v>0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29866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22066461.670000002</v>
      </c>
      <c r="Q42" s="18">
        <f>'Formato 1'!C47</f>
        <v>17022529.23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78908443.769999996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38205987.840000004</v>
      </c>
      <c r="Q47">
        <f>'Formato 1'!C53</f>
        <v>38959460.219999999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-56008216.450000003</v>
      </c>
      <c r="Q49">
        <f>'Formato 1'!C55</f>
        <v>-54267487.310000002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289605.59999999998</v>
      </c>
      <c r="Q52">
        <f>'Formato 1'!C58</f>
        <v>289605.59999999998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61484908.559999995</v>
      </c>
      <c r="Q53">
        <f>'Formato 1'!C60</f>
        <v>63979110.079999991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83551370.229999989</v>
      </c>
      <c r="Q54">
        <f>'Formato 1'!C62</f>
        <v>81001639.309999987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7615292.6900000004</v>
      </c>
      <c r="Q57">
        <f>'Formato 1'!F9</f>
        <v>6436323.6999999993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2534.33</v>
      </c>
      <c r="Q58">
        <f>'Formato 1'!F10</f>
        <v>11441.05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777389.53</v>
      </c>
      <c r="Q59">
        <f>'Formato 1'!F11</f>
        <v>759504.88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6298463.4699999997</v>
      </c>
      <c r="Q64">
        <f>'Formato 1'!F16</f>
        <v>5491918.3799999999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536905.36</v>
      </c>
      <c r="Q66">
        <f>'Formato 1'!F18</f>
        <v>173459.39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37318.92</v>
      </c>
      <c r="Q87">
        <f>'Formato 1'!F38</f>
        <v>196738.45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37318.92</v>
      </c>
      <c r="Q90">
        <f>'Formato 1'!F41</f>
        <v>196738.45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7652611.6100000003</v>
      </c>
      <c r="Q95">
        <f>'Formato 1'!F47</f>
        <v>6633062.1499999994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7652611.6100000003</v>
      </c>
      <c r="Q104">
        <f>'Formato 1'!F59</f>
        <v>6633062.1499999994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-3801327.38</v>
      </c>
      <c r="Q110">
        <f>'Formato 1'!F68</f>
        <v>-5331508.84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1562291.46</v>
      </c>
      <c r="Q111">
        <f>'Formato 1'!F69</f>
        <v>-6778103.1799999997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-5363618.84</v>
      </c>
      <c r="Q112">
        <f>'Formato 1'!F70</f>
        <v>1446594.34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75898758.620000005</v>
      </c>
      <c r="Q119">
        <f>'Formato 1'!F79</f>
        <v>74368577.159999996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83551370.230000004</v>
      </c>
      <c r="Q120">
        <f>'Formato 1'!F81</f>
        <v>81001639.310000002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74" t="s">
        <v>544</v>
      </c>
      <c r="B1" s="174"/>
      <c r="C1" s="174"/>
      <c r="D1" s="174"/>
      <c r="E1" s="174"/>
      <c r="F1" s="174"/>
      <c r="G1" s="174"/>
      <c r="H1" s="174"/>
    </row>
    <row r="2" spans="1:9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1"/>
      <c r="H2" s="162"/>
    </row>
    <row r="3" spans="1:9" x14ac:dyDescent="0.3">
      <c r="A3" s="163" t="s">
        <v>120</v>
      </c>
      <c r="B3" s="164"/>
      <c r="C3" s="164"/>
      <c r="D3" s="164"/>
      <c r="E3" s="164"/>
      <c r="F3" s="164"/>
      <c r="G3" s="164"/>
      <c r="H3" s="165"/>
    </row>
    <row r="4" spans="1:9" x14ac:dyDescent="0.3">
      <c r="A4" s="166" t="str">
        <f>PERIODO_INFORME</f>
        <v>Al 31 de diciembre de 2020 y al 31 de diciembre de 2021 (b)</v>
      </c>
      <c r="B4" s="167"/>
      <c r="C4" s="167"/>
      <c r="D4" s="167"/>
      <c r="E4" s="167"/>
      <c r="F4" s="167"/>
      <c r="G4" s="167"/>
      <c r="H4" s="168"/>
    </row>
    <row r="5" spans="1:9" x14ac:dyDescent="0.3">
      <c r="A5" s="169" t="s">
        <v>118</v>
      </c>
      <c r="B5" s="170"/>
      <c r="C5" s="170"/>
      <c r="D5" s="170"/>
      <c r="E5" s="170"/>
      <c r="F5" s="170"/>
      <c r="G5" s="170"/>
      <c r="H5" s="171"/>
    </row>
    <row r="6" spans="1:9" ht="43.2" x14ac:dyDescent="0.3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3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3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3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3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6633062.1500000004</v>
      </c>
      <c r="C18" s="132"/>
      <c r="D18" s="132"/>
      <c r="E18" s="132"/>
      <c r="F18" s="61">
        <v>10022917.02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6633062.1500000004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10022917.02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3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3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3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3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73" t="s">
        <v>3300</v>
      </c>
      <c r="B33" s="173"/>
      <c r="C33" s="173"/>
      <c r="D33" s="173"/>
      <c r="E33" s="173"/>
      <c r="F33" s="173"/>
      <c r="G33" s="173"/>
      <c r="H33" s="173"/>
    </row>
    <row r="34" spans="1:8" ht="12" customHeight="1" x14ac:dyDescent="0.3">
      <c r="A34" s="173"/>
      <c r="B34" s="173"/>
      <c r="C34" s="173"/>
      <c r="D34" s="173"/>
      <c r="E34" s="173"/>
      <c r="F34" s="173"/>
      <c r="G34" s="173"/>
      <c r="H34" s="173"/>
    </row>
    <row r="35" spans="1:8" ht="12" customHeight="1" x14ac:dyDescent="0.3">
      <c r="A35" s="173"/>
      <c r="B35" s="173"/>
      <c r="C35" s="173"/>
      <c r="D35" s="173"/>
      <c r="E35" s="173"/>
      <c r="F35" s="173"/>
      <c r="G35" s="173"/>
      <c r="H35" s="173"/>
    </row>
    <row r="36" spans="1:8" ht="12" customHeight="1" x14ac:dyDescent="0.3">
      <c r="A36" s="173"/>
      <c r="B36" s="173"/>
      <c r="C36" s="173"/>
      <c r="D36" s="173"/>
      <c r="E36" s="173"/>
      <c r="F36" s="173"/>
      <c r="G36" s="173"/>
      <c r="H36" s="173"/>
    </row>
    <row r="37" spans="1:8" ht="12" customHeigh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3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3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idden="1" x14ac:dyDescent="0.3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6633062.1500000004</v>
      </c>
      <c r="Q12" s="18"/>
      <c r="R12" s="18"/>
      <c r="S12" s="18"/>
      <c r="T12" s="18">
        <f>'Formato 2'!F18</f>
        <v>10022917.02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6633062.1500000004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10022917.02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A18" sqref="A18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72" t="s">
        <v>543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x14ac:dyDescent="0.3">
      <c r="A2" s="160" t="str">
        <f>ENTE_PUBLICO_A</f>
        <v>Sistema para el Desarrollo Integral de la Familia en el Municipio de Leon Guanajuato, Gobierno del Estado de Guanajuato (a)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2" x14ac:dyDescent="0.3">
      <c r="A3" s="163" t="s">
        <v>146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2" x14ac:dyDescent="0.3">
      <c r="A4" s="166" t="str">
        <f>TRIMESTRE</f>
        <v>Del 1 de enero al 31 de diciembre de 2021 (b)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2" x14ac:dyDescent="0.3">
      <c r="A5" s="163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1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3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3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3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1</v>
      </c>
      <c r="I12" s="60">
        <v>0</v>
      </c>
      <c r="J12" s="60">
        <v>0</v>
      </c>
      <c r="K12" s="60">
        <f t="shared" si="0"/>
        <v>0</v>
      </c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3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3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3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1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1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1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2021-10-19T15:51:04Z</cp:lastPrinted>
  <dcterms:created xsi:type="dcterms:W3CDTF">2017-01-19T17:59:06Z</dcterms:created>
  <dcterms:modified xsi:type="dcterms:W3CDTF">2023-08-21T18:18:08Z</dcterms:modified>
</cp:coreProperties>
</file>